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Приложение 2" sheetId="1" r:id="rId1"/>
    <sheet name="Приложение 3 " sheetId="2" r:id="rId2"/>
  </sheets>
  <definedNames>
    <definedName name="_xlnm._FilterDatabase" localSheetId="1" hidden="1">'Приложение 3 '!$A$6:$I$216</definedName>
    <definedName name="_xlnm.Print_Titles" localSheetId="1">'Приложение 3 '!$4:$5</definedName>
    <definedName name="_xlnm.Print_Area" localSheetId="0">'Приложение 2'!$A$1:$G$120</definedName>
    <definedName name="_xlnm.Print_Area" localSheetId="1">'Приложение 3 '!$A$1:$G$217</definedName>
  </definedNames>
  <calcPr fullCalcOnLoad="1"/>
</workbook>
</file>

<file path=xl/sharedStrings.xml><?xml version="1.0" encoding="utf-8"?>
<sst xmlns="http://schemas.openxmlformats.org/spreadsheetml/2006/main" count="451" uniqueCount="97">
  <si>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</si>
  <si>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</si>
  <si>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</si>
  <si>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</si>
  <si>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</si>
  <si>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</si>
  <si>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</si>
  <si>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</si>
  <si>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</si>
  <si>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</si>
  <si>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</si>
  <si>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</si>
  <si>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</si>
  <si>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</si>
  <si>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</si>
  <si>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</si>
  <si>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</si>
  <si>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</si>
  <si>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</si>
  <si>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</si>
  <si>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</si>
  <si>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</si>
  <si>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</si>
  <si>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</si>
  <si>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</si>
  <si>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</si>
  <si>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</si>
  <si>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</si>
  <si>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</si>
  <si>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</si>
  <si>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</si>
  <si>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</si>
  <si>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</si>
  <si>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</si>
  <si>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</si>
  <si>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</si>
  <si>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</si>
  <si>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</si>
  <si>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</si>
  <si>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</si>
  <si>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</si>
  <si>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</si>
  <si>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</si>
  <si>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</si>
  <si>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</si>
  <si>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</si>
  <si>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</si>
  <si>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</si>
  <si>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</si>
  <si>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</si>
  <si>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</si>
  <si>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</si>
  <si>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</si>
  <si>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</si>
  <si>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</si>
  <si>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</si>
  <si>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</si>
  <si>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</si>
  <si>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</si>
  <si>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</si>
  <si>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</si>
  <si>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</si>
  <si>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</si>
  <si>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</si>
  <si>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</si>
  <si>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</si>
  <si>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</si>
  <si>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</si>
  <si>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</si>
  <si>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</si>
  <si>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</si>
  <si>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</si>
  <si>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</si>
  <si>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</si>
  <si>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</si>
  <si>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</si>
  <si>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</si>
  <si>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</si>
  <si>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</si>
  <si>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</si>
  <si>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</si>
  <si>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</si>
  <si>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</si>
  <si>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</si>
  <si>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</si>
  <si>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</si>
  <si>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                  в районе дома № 20  по ул. Кавказской, мкр. Заречье </t>
  </si>
  <si>
    <t>Текущее содержание уличного освещения городского округа</t>
  </si>
  <si>
    <t>Мероприятие 2.1*</t>
  </si>
  <si>
    <t>Мероприятие 2.6</t>
  </si>
  <si>
    <t>Мероприятие 2.3</t>
  </si>
  <si>
    <t>Модернизация наружного освещения городского округа (финансовое обеспечение обязательств концедента в рамках концессионного соглашения)</t>
  </si>
  <si>
    <t>Модернизация наружного освещения городского округа  (финансовое обеспечение обязательств концедента в рамках концессионного соглашения)</t>
  </si>
  <si>
    <t>Исключено</t>
  </si>
  <si>
    <t>Обустройство специализированных площадок для выгула домашних животных на территории городского округа</t>
  </si>
  <si>
    <t>Мероприятие 1.7</t>
  </si>
  <si>
    <t xml:space="preserve">* мероприятие выполняется, в том числе, в рамках реализации концессионного соглашения № б/н от 10.05.2023, заключенного в отношении объектов наружного освещения, находящихся в собственности муниципального образования «Город Биробиджан» Еврейской автономной области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</si>
</sst>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5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0" borderId="11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25" fillId="0" borderId="13" xfId="0" applyFont="1" applyFill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25" fillId="0" borderId="14" xfId="0" applyFont="1" applyFill="1" applyBorder="1" applyAlignment="1">
      <alignment/>
    </xf>
    <xf numFmtId="0" fontId="3" fillId="0" borderId="10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="110" zoomScaleNormal="80" zoomScaleSheetLayoutView="110" zoomScalePageLayoutView="0" workbookViewId="0" topLeftCell="A2">
      <selection activeCell="A14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28" t="s">
        <v>84</v>
      </c>
      <c r="E1" s="28"/>
      <c r="F1" s="28"/>
      <c r="G1" s="28"/>
    </row>
    <row r="2" spans="4:7" ht="28.5" customHeight="1">
      <c r="D2" s="28"/>
      <c r="E2" s="28"/>
      <c r="F2" s="28"/>
      <c r="G2" s="28"/>
    </row>
    <row r="3" spans="1:7" ht="21.75" customHeight="1">
      <c r="A3" s="31" t="s">
        <v>0</v>
      </c>
      <c r="B3" s="31"/>
      <c r="C3" s="31"/>
      <c r="D3" s="31"/>
      <c r="E3" s="31"/>
      <c r="F3" s="31"/>
      <c r="G3" s="31"/>
    </row>
    <row r="5" spans="1:7" ht="35.25" customHeight="1">
      <c r="A5" s="30" t="s">
        <v>1</v>
      </c>
      <c r="B5" s="30" t="s">
        <v>66</v>
      </c>
      <c r="C5" s="30" t="s">
        <v>2</v>
      </c>
      <c r="D5" s="30" t="s">
        <v>81</v>
      </c>
      <c r="E5" s="30"/>
      <c r="F5" s="30"/>
      <c r="G5" s="30"/>
    </row>
    <row r="6" spans="1:7" ht="19.5" customHeight="1">
      <c r="A6" s="30"/>
      <c r="B6" s="30"/>
      <c r="C6" s="30"/>
      <c r="D6" s="5" t="s">
        <v>3</v>
      </c>
      <c r="E6" s="5" t="s">
        <v>71</v>
      </c>
      <c r="F6" s="5" t="s">
        <v>72</v>
      </c>
      <c r="G6" s="5" t="s">
        <v>73</v>
      </c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4" t="s">
        <v>4</v>
      </c>
      <c r="B8" s="24" t="s">
        <v>74</v>
      </c>
      <c r="C8" s="8" t="s">
        <v>70</v>
      </c>
      <c r="D8" s="3">
        <f>SUM(E8:G8)</f>
        <v>265381</v>
      </c>
      <c r="E8" s="22">
        <f>E9+E10</f>
        <v>94596</v>
      </c>
      <c r="F8" s="22">
        <f>F9+F10</f>
        <v>86950</v>
      </c>
      <c r="G8" s="22">
        <f>G9+G10</f>
        <v>83835</v>
      </c>
    </row>
    <row r="9" spans="1:7" ht="35.25" customHeight="1">
      <c r="A9" s="25"/>
      <c r="B9" s="25"/>
      <c r="C9" s="8" t="s">
        <v>38</v>
      </c>
      <c r="D9" s="3">
        <f>SUM(E9:G9)</f>
        <v>265381</v>
      </c>
      <c r="E9" s="3">
        <f>E12+E56+E84</f>
        <v>94596</v>
      </c>
      <c r="F9" s="3">
        <f>F12+F56+F84</f>
        <v>86950</v>
      </c>
      <c r="G9" s="3">
        <f>G12+G56+G84</f>
        <v>83835</v>
      </c>
    </row>
    <row r="10" spans="1:7" ht="17.25" customHeight="1">
      <c r="A10" s="25"/>
      <c r="B10" s="26"/>
      <c r="C10" s="8" t="s">
        <v>36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7" t="s">
        <v>5</v>
      </c>
      <c r="B11" s="27" t="s">
        <v>6</v>
      </c>
      <c r="C11" s="8" t="s">
        <v>70</v>
      </c>
      <c r="D11" s="3">
        <f aca="true" t="shared" si="0" ref="D11:D17">E11+F11+G11</f>
        <v>145859.7</v>
      </c>
      <c r="E11" s="3">
        <f>E12+E13</f>
        <v>56659.7</v>
      </c>
      <c r="F11" s="3">
        <f>F12+F13</f>
        <v>44600</v>
      </c>
      <c r="G11" s="3">
        <f>G12+G13</f>
        <v>44600</v>
      </c>
    </row>
    <row r="12" spans="1:7" ht="30">
      <c r="A12" s="27"/>
      <c r="B12" s="27"/>
      <c r="C12" s="8" t="s">
        <v>35</v>
      </c>
      <c r="D12" s="3">
        <f t="shared" si="0"/>
        <v>145859.7</v>
      </c>
      <c r="E12" s="3">
        <f>E15+E40+E34+E47</f>
        <v>56659.7</v>
      </c>
      <c r="F12" s="3">
        <f>F15+F40+F34+F47</f>
        <v>44600</v>
      </c>
      <c r="G12" s="3">
        <f>G15+G40+G34+G47</f>
        <v>44600</v>
      </c>
    </row>
    <row r="13" spans="1:7" ht="15.75" customHeight="1">
      <c r="A13" s="27"/>
      <c r="B13" s="27"/>
      <c r="C13" s="8" t="s">
        <v>36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4"/>
      <c r="B14" s="24" t="s">
        <v>39</v>
      </c>
      <c r="C14" s="8" t="s">
        <v>70</v>
      </c>
      <c r="D14" s="3">
        <f t="shared" si="0"/>
        <v>132601.1</v>
      </c>
      <c r="E14" s="3">
        <f>E15+E16</f>
        <v>52601.1</v>
      </c>
      <c r="F14" s="3">
        <f>F15+F16</f>
        <v>40000</v>
      </c>
      <c r="G14" s="3">
        <f>G15+G16</f>
        <v>40000</v>
      </c>
    </row>
    <row r="15" spans="1:7" ht="30">
      <c r="A15" s="25"/>
      <c r="B15" s="25"/>
      <c r="C15" s="8" t="s">
        <v>35</v>
      </c>
      <c r="D15" s="3">
        <f t="shared" si="0"/>
        <v>132601.1</v>
      </c>
      <c r="E15" s="3">
        <f>E18+E21+E25</f>
        <v>52601.1</v>
      </c>
      <c r="F15" s="3">
        <f aca="true" t="shared" si="1" ref="E15:G16">F18+F21+F25</f>
        <v>40000</v>
      </c>
      <c r="G15" s="3">
        <f t="shared" si="1"/>
        <v>40000</v>
      </c>
    </row>
    <row r="16" spans="1:7" ht="18.75" customHeight="1">
      <c r="A16" s="26"/>
      <c r="B16" s="26"/>
      <c r="C16" s="8" t="s">
        <v>36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4" t="s">
        <v>7</v>
      </c>
      <c r="B17" s="24" t="s">
        <v>44</v>
      </c>
      <c r="C17" s="8" t="s">
        <v>70</v>
      </c>
      <c r="D17" s="3">
        <f t="shared" si="0"/>
        <v>128606.1</v>
      </c>
      <c r="E17" s="3">
        <f>E18+E19</f>
        <v>51606.1</v>
      </c>
      <c r="F17" s="3">
        <f>F18+F19</f>
        <v>38500</v>
      </c>
      <c r="G17" s="3">
        <f>G18+G19</f>
        <v>38500</v>
      </c>
    </row>
    <row r="18" spans="1:7" ht="30">
      <c r="A18" s="25"/>
      <c r="B18" s="25"/>
      <c r="C18" s="8" t="s">
        <v>35</v>
      </c>
      <c r="D18" s="3">
        <f aca="true" t="shared" si="2" ref="D18:D25">E18+F18+G18</f>
        <v>128606.1</v>
      </c>
      <c r="E18" s="3">
        <f>50000+1606.1</f>
        <v>51606.1</v>
      </c>
      <c r="F18" s="3">
        <f>50000-11500</f>
        <v>38500</v>
      </c>
      <c r="G18" s="3">
        <f>50000-11500</f>
        <v>38500</v>
      </c>
    </row>
    <row r="19" spans="1:7" ht="19.5" customHeight="1">
      <c r="A19" s="26"/>
      <c r="B19" s="26"/>
      <c r="C19" s="8" t="s">
        <v>36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7" t="s">
        <v>8</v>
      </c>
      <c r="B20" s="27" t="s">
        <v>45</v>
      </c>
      <c r="C20" s="8" t="s">
        <v>70</v>
      </c>
      <c r="D20" s="3">
        <f t="shared" si="2"/>
        <v>2495</v>
      </c>
      <c r="E20" s="3">
        <f>E21+E22</f>
        <v>495</v>
      </c>
      <c r="F20" s="3">
        <f>F21+F22</f>
        <v>1000</v>
      </c>
      <c r="G20" s="3">
        <f>G21+G22</f>
        <v>1000</v>
      </c>
    </row>
    <row r="21" spans="1:7" ht="30">
      <c r="A21" s="27"/>
      <c r="B21" s="27"/>
      <c r="C21" s="8" t="s">
        <v>35</v>
      </c>
      <c r="D21" s="3">
        <f t="shared" si="2"/>
        <v>2495</v>
      </c>
      <c r="E21" s="3">
        <f>1000-505</f>
        <v>495</v>
      </c>
      <c r="F21" s="3">
        <v>1000</v>
      </c>
      <c r="G21" s="3">
        <v>1000</v>
      </c>
    </row>
    <row r="22" spans="1:7" ht="19.5" customHeight="1">
      <c r="A22" s="27"/>
      <c r="B22" s="27"/>
      <c r="C22" s="8" t="s">
        <v>36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7" t="s">
        <v>9</v>
      </c>
      <c r="B24" s="27" t="s">
        <v>46</v>
      </c>
      <c r="C24" s="8" t="s">
        <v>70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7"/>
      <c r="B25" s="27"/>
      <c r="C25" s="6" t="s">
        <v>35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7"/>
      <c r="B26" s="27"/>
      <c r="C26" s="8" t="s">
        <v>36</v>
      </c>
      <c r="D26" s="3">
        <f aca="true" t="shared" si="3" ref="D26:D60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7"/>
      <c r="B27" s="27" t="s">
        <v>76</v>
      </c>
      <c r="C27" s="6" t="s">
        <v>35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7"/>
      <c r="B28" s="27"/>
      <c r="C28" s="8" t="s">
        <v>36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7"/>
      <c r="B29" s="27" t="s">
        <v>77</v>
      </c>
      <c r="C29" s="6" t="s">
        <v>35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7"/>
      <c r="B30" s="27"/>
      <c r="C30" s="8" t="s">
        <v>36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7"/>
      <c r="B31" s="27" t="s">
        <v>78</v>
      </c>
      <c r="C31" s="6" t="s">
        <v>35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7"/>
      <c r="B32" s="27"/>
      <c r="C32" s="8" t="s">
        <v>36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4"/>
      <c r="B33" s="24" t="s">
        <v>40</v>
      </c>
      <c r="C33" s="8" t="s">
        <v>70</v>
      </c>
      <c r="D33" s="3">
        <f t="shared" si="3"/>
        <v>11958.6</v>
      </c>
      <c r="E33" s="3">
        <f>E34+E35</f>
        <v>3958.6</v>
      </c>
      <c r="F33" s="3">
        <f>F34+F35</f>
        <v>4000</v>
      </c>
      <c r="G33" s="3">
        <f>G34+G35</f>
        <v>4000</v>
      </c>
      <c r="H33" s="4"/>
    </row>
    <row r="34" spans="1:7" ht="30">
      <c r="A34" s="25"/>
      <c r="B34" s="25"/>
      <c r="C34" s="8" t="s">
        <v>35</v>
      </c>
      <c r="D34" s="3">
        <f t="shared" si="3"/>
        <v>11958.6</v>
      </c>
      <c r="E34" s="3">
        <f>E37</f>
        <v>3958.6</v>
      </c>
      <c r="F34" s="3">
        <f aca="true" t="shared" si="4" ref="E34:G35">F37</f>
        <v>4000</v>
      </c>
      <c r="G34" s="3">
        <f t="shared" si="4"/>
        <v>4000</v>
      </c>
    </row>
    <row r="35" spans="1:7" ht="15" customHeight="1">
      <c r="A35" s="26"/>
      <c r="B35" s="26"/>
      <c r="C35" s="8" t="s">
        <v>36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5">
      <c r="A36" s="24" t="s">
        <v>47</v>
      </c>
      <c r="B36" s="24" t="s">
        <v>48</v>
      </c>
      <c r="C36" s="8" t="s">
        <v>70</v>
      </c>
      <c r="D36" s="3">
        <f t="shared" si="3"/>
        <v>11958.6</v>
      </c>
      <c r="E36" s="3">
        <f>E37+E38</f>
        <v>3958.6</v>
      </c>
      <c r="F36" s="3">
        <f>F37+F38</f>
        <v>4000</v>
      </c>
      <c r="G36" s="3">
        <f>G37+G38</f>
        <v>4000</v>
      </c>
    </row>
    <row r="37" spans="1:7" ht="30">
      <c r="A37" s="25"/>
      <c r="B37" s="25"/>
      <c r="C37" s="8" t="s">
        <v>35</v>
      </c>
      <c r="D37" s="3">
        <f t="shared" si="3"/>
        <v>11958.6</v>
      </c>
      <c r="E37" s="3">
        <f>4000-41.4</f>
        <v>3958.6</v>
      </c>
      <c r="F37" s="3">
        <v>4000</v>
      </c>
      <c r="G37" s="3">
        <v>4000</v>
      </c>
    </row>
    <row r="38" spans="1:7" ht="15" customHeight="1">
      <c r="A38" s="25"/>
      <c r="B38" s="26"/>
      <c r="C38" s="8" t="s">
        <v>36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4"/>
      <c r="B39" s="24" t="s">
        <v>65</v>
      </c>
      <c r="C39" s="8" t="s">
        <v>70</v>
      </c>
      <c r="D39" s="3">
        <f t="shared" si="3"/>
        <v>1300</v>
      </c>
      <c r="E39" s="3">
        <f>E40+E41</f>
        <v>100</v>
      </c>
      <c r="F39" s="3">
        <f>F40+F41</f>
        <v>600</v>
      </c>
      <c r="G39" s="3">
        <f>G40+G41</f>
        <v>600</v>
      </c>
    </row>
    <row r="40" spans="1:7" ht="30" customHeight="1">
      <c r="A40" s="25"/>
      <c r="B40" s="25"/>
      <c r="C40" s="8" t="s">
        <v>35</v>
      </c>
      <c r="D40" s="3">
        <f t="shared" si="3"/>
        <v>1300</v>
      </c>
      <c r="E40" s="3">
        <f>E43+E53</f>
        <v>100</v>
      </c>
      <c r="F40" s="3">
        <f>F43+F53</f>
        <v>600</v>
      </c>
      <c r="G40" s="3">
        <f>G43+G53</f>
        <v>600</v>
      </c>
    </row>
    <row r="41" spans="1:7" ht="19.5" customHeight="1">
      <c r="A41" s="26"/>
      <c r="B41" s="26"/>
      <c r="C41" s="8" t="s">
        <v>36</v>
      </c>
      <c r="D41" s="3">
        <f t="shared" si="3"/>
        <v>0</v>
      </c>
      <c r="E41" s="3">
        <f>E44</f>
        <v>0</v>
      </c>
      <c r="F41" s="3">
        <f>F44</f>
        <v>0</v>
      </c>
      <c r="G41" s="3">
        <f>G44</f>
        <v>0</v>
      </c>
    </row>
    <row r="42" spans="1:7" ht="15" customHeight="1">
      <c r="A42" s="24" t="s">
        <v>50</v>
      </c>
      <c r="B42" s="24" t="s">
        <v>49</v>
      </c>
      <c r="C42" s="8" t="s">
        <v>70</v>
      </c>
      <c r="D42" s="3">
        <f t="shared" si="3"/>
        <v>200</v>
      </c>
      <c r="E42" s="3">
        <f>E43+E44</f>
        <v>100</v>
      </c>
      <c r="F42" s="3">
        <f>F43+F44</f>
        <v>0</v>
      </c>
      <c r="G42" s="3">
        <f>G43+G44</f>
        <v>100</v>
      </c>
    </row>
    <row r="43" spans="1:7" ht="30">
      <c r="A43" s="25"/>
      <c r="B43" s="25"/>
      <c r="C43" s="8" t="s">
        <v>35</v>
      </c>
      <c r="D43" s="3">
        <f t="shared" si="3"/>
        <v>200</v>
      </c>
      <c r="E43" s="3">
        <v>100</v>
      </c>
      <c r="F43" s="3">
        <f>100-100</f>
        <v>0</v>
      </c>
      <c r="G43" s="3">
        <v>100</v>
      </c>
    </row>
    <row r="44" spans="1:7" ht="19.5" customHeight="1">
      <c r="A44" s="26"/>
      <c r="B44" s="26"/>
      <c r="C44" s="8" t="s">
        <v>36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 hidden="1">
      <c r="A46" s="8"/>
      <c r="B46" s="8"/>
      <c r="C46" s="8"/>
      <c r="D46" s="3"/>
      <c r="E46" s="3"/>
      <c r="F46" s="3"/>
      <c r="G46" s="3"/>
    </row>
    <row r="47" spans="1:7" ht="15" hidden="1">
      <c r="A47" s="8"/>
      <c r="B47" s="38"/>
      <c r="C47" s="8"/>
      <c r="D47" s="3"/>
      <c r="E47" s="3"/>
      <c r="F47" s="3"/>
      <c r="G47" s="3"/>
    </row>
    <row r="48" spans="1:7" ht="19.5" customHeight="1" hidden="1">
      <c r="A48" s="8"/>
      <c r="B48" s="38"/>
      <c r="C48" s="8"/>
      <c r="D48" s="3"/>
      <c r="E48" s="3"/>
      <c r="F48" s="3"/>
      <c r="G48" s="3"/>
    </row>
    <row r="49" spans="1:7" ht="19.5" customHeight="1">
      <c r="A49" s="8" t="s">
        <v>34</v>
      </c>
      <c r="B49" s="8" t="s">
        <v>93</v>
      </c>
      <c r="C49" s="8"/>
      <c r="D49" s="3"/>
      <c r="E49" s="3"/>
      <c r="F49" s="3"/>
      <c r="G49" s="3"/>
    </row>
    <row r="50" spans="1:7" ht="15" customHeight="1" hidden="1">
      <c r="A50" s="8"/>
      <c r="B50" s="8"/>
      <c r="C50" s="8"/>
      <c r="D50" s="3"/>
      <c r="E50" s="3"/>
      <c r="F50" s="3"/>
      <c r="G50" s="3"/>
    </row>
    <row r="51" spans="1:7" ht="19.5" customHeight="1" hidden="1">
      <c r="A51" s="8"/>
      <c r="B51" s="8"/>
      <c r="C51" s="8"/>
      <c r="D51" s="3"/>
      <c r="E51" s="3"/>
      <c r="F51" s="3"/>
      <c r="G51" s="3"/>
    </row>
    <row r="52" spans="1:7" ht="19.5" customHeight="1">
      <c r="A52" s="24" t="s">
        <v>95</v>
      </c>
      <c r="B52" s="24" t="s">
        <v>94</v>
      </c>
      <c r="C52" s="8" t="s">
        <v>70</v>
      </c>
      <c r="D52" s="3">
        <f>E52+F52+G52</f>
        <v>1100</v>
      </c>
      <c r="E52" s="3">
        <f>E53+E54</f>
        <v>0</v>
      </c>
      <c r="F52" s="3">
        <f>F53+F54</f>
        <v>600</v>
      </c>
      <c r="G52" s="3">
        <f>G53+G54</f>
        <v>500</v>
      </c>
    </row>
    <row r="53" spans="1:7" ht="19.5" customHeight="1">
      <c r="A53" s="25"/>
      <c r="B53" s="25"/>
      <c r="C53" s="8" t="s">
        <v>35</v>
      </c>
      <c r="D53" s="3">
        <f>E53+F53+G53</f>
        <v>1100</v>
      </c>
      <c r="E53" s="3">
        <f>700-700</f>
        <v>0</v>
      </c>
      <c r="F53" s="3">
        <f>0+600</f>
        <v>600</v>
      </c>
      <c r="G53" s="3">
        <f>0+500</f>
        <v>500</v>
      </c>
    </row>
    <row r="54" spans="1:7" ht="19.5" customHeight="1">
      <c r="A54" s="26"/>
      <c r="B54" s="26"/>
      <c r="C54" s="8" t="s">
        <v>36</v>
      </c>
      <c r="D54" s="3">
        <f>E54+F54+G54</f>
        <v>0</v>
      </c>
      <c r="E54" s="3">
        <v>0</v>
      </c>
      <c r="F54" s="3">
        <v>0</v>
      </c>
      <c r="G54" s="3">
        <v>0</v>
      </c>
    </row>
    <row r="55" spans="1:7" ht="15">
      <c r="A55" s="27" t="s">
        <v>10</v>
      </c>
      <c r="B55" s="27" t="s">
        <v>11</v>
      </c>
      <c r="C55" s="8" t="s">
        <v>70</v>
      </c>
      <c r="D55" s="3">
        <f t="shared" si="3"/>
        <v>91860.70000000001</v>
      </c>
      <c r="E55" s="3">
        <f>E56+E57</f>
        <v>28595.700000000004</v>
      </c>
      <c r="F55" s="3">
        <f>F56+F57</f>
        <v>33190</v>
      </c>
      <c r="G55" s="3">
        <f>G56+G57</f>
        <v>30075</v>
      </c>
    </row>
    <row r="56" spans="1:7" ht="30">
      <c r="A56" s="27"/>
      <c r="B56" s="27"/>
      <c r="C56" s="8" t="s">
        <v>35</v>
      </c>
      <c r="D56" s="3">
        <f t="shared" si="3"/>
        <v>91860.70000000001</v>
      </c>
      <c r="E56" s="3">
        <f>E59+E68</f>
        <v>28595.700000000004</v>
      </c>
      <c r="F56" s="3">
        <f aca="true" t="shared" si="5" ref="E56:G57">F59+F68</f>
        <v>33190</v>
      </c>
      <c r="G56" s="3">
        <f t="shared" si="5"/>
        <v>30075</v>
      </c>
    </row>
    <row r="57" spans="1:7" ht="15" customHeight="1">
      <c r="A57" s="27"/>
      <c r="B57" s="27"/>
      <c r="C57" s="8" t="s">
        <v>36</v>
      </c>
      <c r="D57" s="3">
        <f t="shared" si="3"/>
        <v>0</v>
      </c>
      <c r="E57" s="3">
        <f t="shared" si="5"/>
        <v>0</v>
      </c>
      <c r="F57" s="3">
        <f t="shared" si="5"/>
        <v>0</v>
      </c>
      <c r="G57" s="3">
        <f t="shared" si="5"/>
        <v>0</v>
      </c>
    </row>
    <row r="58" spans="1:7" ht="18.75" customHeight="1">
      <c r="A58" s="27"/>
      <c r="B58" s="27" t="s">
        <v>51</v>
      </c>
      <c r="C58" s="8" t="s">
        <v>70</v>
      </c>
      <c r="D58" s="3">
        <f t="shared" si="3"/>
        <v>81776.4</v>
      </c>
      <c r="E58" s="3">
        <f aca="true" t="shared" si="6" ref="E58:G59">E61+E64+E80</f>
        <v>19011.4</v>
      </c>
      <c r="F58" s="3">
        <f t="shared" si="6"/>
        <v>32940</v>
      </c>
      <c r="G58" s="3">
        <f t="shared" si="6"/>
        <v>29825</v>
      </c>
    </row>
    <row r="59" spans="1:7" ht="30">
      <c r="A59" s="27"/>
      <c r="B59" s="27"/>
      <c r="C59" s="8" t="s">
        <v>35</v>
      </c>
      <c r="D59" s="3">
        <f t="shared" si="3"/>
        <v>81776.4</v>
      </c>
      <c r="E59" s="3">
        <f>E62+E65+E81</f>
        <v>19011.4</v>
      </c>
      <c r="F59" s="3">
        <f t="shared" si="6"/>
        <v>32940</v>
      </c>
      <c r="G59" s="3">
        <f t="shared" si="6"/>
        <v>29825</v>
      </c>
    </row>
    <row r="60" spans="1:7" ht="15" customHeight="1">
      <c r="A60" s="27"/>
      <c r="B60" s="27"/>
      <c r="C60" s="8" t="s">
        <v>36</v>
      </c>
      <c r="D60" s="3">
        <f t="shared" si="3"/>
        <v>0</v>
      </c>
      <c r="E60" s="3">
        <f>E63+E66</f>
        <v>0</v>
      </c>
      <c r="F60" s="3">
        <f>F63+F66</f>
        <v>0</v>
      </c>
      <c r="G60" s="3">
        <f>G63+G66</f>
        <v>0</v>
      </c>
    </row>
    <row r="61" spans="1:7" ht="15">
      <c r="A61" s="27" t="s">
        <v>88</v>
      </c>
      <c r="B61" s="27" t="s">
        <v>91</v>
      </c>
      <c r="C61" s="8" t="s">
        <v>70</v>
      </c>
      <c r="D61" s="3">
        <f aca="true" t="shared" si="7" ref="D61:D79">E61+F61+G61</f>
        <v>79998.29999999999</v>
      </c>
      <c r="E61" s="3">
        <f>E62+E63</f>
        <v>18233.3</v>
      </c>
      <c r="F61" s="3">
        <f>F62+F63</f>
        <v>32439.999999999996</v>
      </c>
      <c r="G61" s="3">
        <f>G62+G63</f>
        <v>29325</v>
      </c>
    </row>
    <row r="62" spans="1:7" ht="30">
      <c r="A62" s="27"/>
      <c r="B62" s="27"/>
      <c r="C62" s="8" t="s">
        <v>35</v>
      </c>
      <c r="D62" s="3">
        <f t="shared" si="7"/>
        <v>79998.29999999999</v>
      </c>
      <c r="E62" s="3">
        <f>3000-2400+7883+292.4+150+5344.7+3963.2</f>
        <v>18233.3</v>
      </c>
      <c r="F62" s="3">
        <f>3000+2354.4+22753.7+4331.8+0.1</f>
        <v>32439.999999999996</v>
      </c>
      <c r="G62" s="3">
        <f>3000-1843.8+23663.8+4505.1-0.1</f>
        <v>29325</v>
      </c>
    </row>
    <row r="63" spans="1:7" ht="15" customHeight="1">
      <c r="A63" s="27"/>
      <c r="B63" s="27"/>
      <c r="C63" s="8" t="s">
        <v>36</v>
      </c>
      <c r="D63" s="3">
        <f t="shared" si="7"/>
        <v>0</v>
      </c>
      <c r="E63" s="3">
        <v>0</v>
      </c>
      <c r="F63" s="3">
        <v>0</v>
      </c>
      <c r="G63" s="3">
        <v>0</v>
      </c>
    </row>
    <row r="64" spans="1:7" ht="15" customHeight="1">
      <c r="A64" s="24" t="s">
        <v>12</v>
      </c>
      <c r="B64" s="24" t="s">
        <v>68</v>
      </c>
      <c r="C64" s="8" t="s">
        <v>70</v>
      </c>
      <c r="D64" s="3">
        <f t="shared" si="7"/>
        <v>1000</v>
      </c>
      <c r="E64" s="3">
        <f>E65+E66</f>
        <v>0</v>
      </c>
      <c r="F64" s="3">
        <f>F65+F66</f>
        <v>500</v>
      </c>
      <c r="G64" s="3">
        <f>G65+G66</f>
        <v>500</v>
      </c>
    </row>
    <row r="65" spans="1:7" ht="30">
      <c r="A65" s="29"/>
      <c r="B65" s="29"/>
      <c r="C65" s="8" t="s">
        <v>35</v>
      </c>
      <c r="D65" s="3">
        <f t="shared" si="7"/>
        <v>1000</v>
      </c>
      <c r="E65" s="3">
        <f>500-500</f>
        <v>0</v>
      </c>
      <c r="F65" s="3">
        <v>500</v>
      </c>
      <c r="G65" s="3">
        <v>500</v>
      </c>
    </row>
    <row r="66" spans="1:7" ht="15" customHeight="1">
      <c r="A66" s="29"/>
      <c r="B66" s="32"/>
      <c r="C66" s="8" t="s">
        <v>36</v>
      </c>
      <c r="D66" s="3">
        <f t="shared" si="7"/>
        <v>0</v>
      </c>
      <c r="E66" s="3">
        <v>0</v>
      </c>
      <c r="F66" s="3">
        <v>0</v>
      </c>
      <c r="G66" s="3">
        <v>0</v>
      </c>
    </row>
    <row r="67" spans="1:7" ht="15" customHeight="1">
      <c r="A67" s="24"/>
      <c r="B67" s="24" t="s">
        <v>13</v>
      </c>
      <c r="C67" s="8" t="s">
        <v>70</v>
      </c>
      <c r="D67" s="3">
        <f>E67+F67+G67</f>
        <v>10084.300000000001</v>
      </c>
      <c r="E67" s="3">
        <f>E68</f>
        <v>9584.300000000001</v>
      </c>
      <c r="F67" s="3">
        <f>F68</f>
        <v>250</v>
      </c>
      <c r="G67" s="3">
        <f>G68</f>
        <v>250</v>
      </c>
    </row>
    <row r="68" spans="1:7" ht="30">
      <c r="A68" s="25"/>
      <c r="B68" s="25"/>
      <c r="C68" s="8" t="s">
        <v>35</v>
      </c>
      <c r="D68" s="3">
        <f>E68+F68+G68</f>
        <v>10084.300000000001</v>
      </c>
      <c r="E68" s="3">
        <f>E71+E74+E78</f>
        <v>9584.300000000001</v>
      </c>
      <c r="F68" s="3">
        <f>F71+F74+F78</f>
        <v>250</v>
      </c>
      <c r="G68" s="3">
        <f aca="true" t="shared" si="8" ref="E68:G69">G71+G74+G78</f>
        <v>250</v>
      </c>
    </row>
    <row r="69" spans="1:7" ht="15" customHeight="1">
      <c r="A69" s="26"/>
      <c r="B69" s="26"/>
      <c r="C69" s="8" t="s">
        <v>36</v>
      </c>
      <c r="D69" s="3">
        <f>E69+F69+G69</f>
        <v>0</v>
      </c>
      <c r="E69" s="3">
        <f t="shared" si="8"/>
        <v>0</v>
      </c>
      <c r="F69" s="3">
        <f t="shared" si="8"/>
        <v>0</v>
      </c>
      <c r="G69" s="3">
        <f t="shared" si="8"/>
        <v>0</v>
      </c>
    </row>
    <row r="70" spans="1:7" ht="28.5" customHeight="1">
      <c r="A70" s="24" t="s">
        <v>90</v>
      </c>
      <c r="B70" s="24" t="s">
        <v>82</v>
      </c>
      <c r="C70" s="8" t="s">
        <v>70</v>
      </c>
      <c r="D70" s="3">
        <f t="shared" si="7"/>
        <v>9531.7</v>
      </c>
      <c r="E70" s="3">
        <f>E71+E72</f>
        <v>9531.7</v>
      </c>
      <c r="F70" s="3">
        <f>F71+F72</f>
        <v>0</v>
      </c>
      <c r="G70" s="3">
        <f>G71+G72</f>
        <v>0</v>
      </c>
    </row>
    <row r="71" spans="1:7" ht="36" customHeight="1">
      <c r="A71" s="25"/>
      <c r="B71" s="25"/>
      <c r="C71" s="8" t="s">
        <v>35</v>
      </c>
      <c r="D71" s="3">
        <f t="shared" si="7"/>
        <v>9531.7</v>
      </c>
      <c r="E71" s="3">
        <f>9500+5376.4-5344.7</f>
        <v>9531.7</v>
      </c>
      <c r="F71" s="3">
        <f>9500+6061+7192.7-22753.7</f>
        <v>0</v>
      </c>
      <c r="G71" s="3">
        <f>9500+6683+7480.8-23663.8</f>
        <v>0</v>
      </c>
    </row>
    <row r="72" spans="1:7" ht="39.75" customHeight="1">
      <c r="A72" s="25"/>
      <c r="B72" s="26"/>
      <c r="C72" s="8" t="s">
        <v>36</v>
      </c>
      <c r="D72" s="3">
        <f t="shared" si="7"/>
        <v>0</v>
      </c>
      <c r="E72" s="3">
        <v>0</v>
      </c>
      <c r="F72" s="3">
        <v>0</v>
      </c>
      <c r="G72" s="3">
        <v>0</v>
      </c>
    </row>
    <row r="73" spans="1:7" ht="18" customHeight="1">
      <c r="A73" s="27" t="s">
        <v>52</v>
      </c>
      <c r="B73" s="24" t="s">
        <v>14</v>
      </c>
      <c r="C73" s="8" t="s">
        <v>70</v>
      </c>
      <c r="D73" s="3">
        <f t="shared" si="7"/>
        <v>242.6</v>
      </c>
      <c r="E73" s="3">
        <f>E74+E75</f>
        <v>42.6</v>
      </c>
      <c r="F73" s="3">
        <f>F74+F75</f>
        <v>100</v>
      </c>
      <c r="G73" s="3">
        <f>G74+G75</f>
        <v>100</v>
      </c>
    </row>
    <row r="74" spans="1:7" ht="27.75" customHeight="1">
      <c r="A74" s="27"/>
      <c r="B74" s="25"/>
      <c r="C74" s="8" t="s">
        <v>35</v>
      </c>
      <c r="D74" s="3">
        <f t="shared" si="7"/>
        <v>242.6</v>
      </c>
      <c r="E74" s="3">
        <f>100-50+50-57.4</f>
        <v>42.6</v>
      </c>
      <c r="F74" s="3">
        <f>100</f>
        <v>100</v>
      </c>
      <c r="G74" s="3">
        <f>100</f>
        <v>100</v>
      </c>
    </row>
    <row r="75" spans="1:7" ht="27" customHeight="1">
      <c r="A75" s="27"/>
      <c r="B75" s="26"/>
      <c r="C75" s="8" t="s">
        <v>36</v>
      </c>
      <c r="D75" s="3">
        <f t="shared" si="7"/>
        <v>0</v>
      </c>
      <c r="E75" s="3">
        <v>0</v>
      </c>
      <c r="F75" s="3">
        <v>0</v>
      </c>
      <c r="G75" s="3">
        <v>0</v>
      </c>
    </row>
    <row r="76" spans="1:7" ht="15" customHeight="1">
      <c r="A76" s="7">
        <v>1</v>
      </c>
      <c r="B76" s="7">
        <v>2</v>
      </c>
      <c r="C76" s="7">
        <v>3</v>
      </c>
      <c r="D76" s="7">
        <v>4</v>
      </c>
      <c r="E76" s="7">
        <v>5</v>
      </c>
      <c r="F76" s="7">
        <v>6</v>
      </c>
      <c r="G76" s="7">
        <v>7</v>
      </c>
    </row>
    <row r="77" spans="1:7" ht="15">
      <c r="A77" s="24" t="s">
        <v>53</v>
      </c>
      <c r="B77" s="24" t="s">
        <v>69</v>
      </c>
      <c r="C77" s="8" t="s">
        <v>70</v>
      </c>
      <c r="D77" s="3">
        <f t="shared" si="7"/>
        <v>310</v>
      </c>
      <c r="E77" s="3">
        <f>E78+E79</f>
        <v>10</v>
      </c>
      <c r="F77" s="3">
        <f>F78+F79</f>
        <v>150</v>
      </c>
      <c r="G77" s="3">
        <f>G78+G79</f>
        <v>150</v>
      </c>
    </row>
    <row r="78" spans="1:7" ht="30">
      <c r="A78" s="25"/>
      <c r="B78" s="25"/>
      <c r="C78" s="8" t="s">
        <v>35</v>
      </c>
      <c r="D78" s="3">
        <f t="shared" si="7"/>
        <v>310</v>
      </c>
      <c r="E78" s="3">
        <f>150-150+50-40</f>
        <v>10</v>
      </c>
      <c r="F78" s="3">
        <f>150-150+150</f>
        <v>150</v>
      </c>
      <c r="G78" s="3">
        <f>150-150+150</f>
        <v>150</v>
      </c>
    </row>
    <row r="79" spans="1:7" ht="15" customHeight="1">
      <c r="A79" s="26"/>
      <c r="B79" s="26"/>
      <c r="C79" s="8" t="s">
        <v>36</v>
      </c>
      <c r="D79" s="3">
        <f t="shared" si="7"/>
        <v>0</v>
      </c>
      <c r="E79" s="3">
        <v>0</v>
      </c>
      <c r="F79" s="3">
        <v>0</v>
      </c>
      <c r="G79" s="3">
        <v>0</v>
      </c>
    </row>
    <row r="80" spans="1:7" ht="15">
      <c r="A80" s="24" t="s">
        <v>89</v>
      </c>
      <c r="B80" s="24" t="s">
        <v>87</v>
      </c>
      <c r="C80" s="8" t="s">
        <v>70</v>
      </c>
      <c r="D80" s="3">
        <f>E80+F80+G80</f>
        <v>778.1000000000004</v>
      </c>
      <c r="E80" s="3">
        <f>E81+E82</f>
        <v>778.1000000000004</v>
      </c>
      <c r="F80" s="3">
        <f>F81+F82</f>
        <v>0</v>
      </c>
      <c r="G80" s="3">
        <f>G81+G82</f>
        <v>0</v>
      </c>
    </row>
    <row r="81" spans="1:7" ht="30">
      <c r="A81" s="25"/>
      <c r="B81" s="25"/>
      <c r="C81" s="8" t="s">
        <v>35</v>
      </c>
      <c r="D81" s="3">
        <f>E81+F81+G81</f>
        <v>778.1000000000004</v>
      </c>
      <c r="E81" s="3">
        <f>0+2400+1741.3+600-3963.2</f>
        <v>778.1000000000004</v>
      </c>
      <c r="F81" s="3">
        <f>0+4331.8-4331.8</f>
        <v>0</v>
      </c>
      <c r="G81" s="3">
        <f>0+4505.1-4505.1</f>
        <v>0</v>
      </c>
    </row>
    <row r="82" spans="1:7" ht="15" customHeight="1">
      <c r="A82" s="26"/>
      <c r="B82" s="26"/>
      <c r="C82" s="8" t="s">
        <v>36</v>
      </c>
      <c r="D82" s="3">
        <f>E82+F82+G82</f>
        <v>0</v>
      </c>
      <c r="E82" s="3">
        <v>0</v>
      </c>
      <c r="F82" s="3">
        <v>0</v>
      </c>
      <c r="G82" s="3">
        <v>0</v>
      </c>
    </row>
    <row r="83" spans="1:7" ht="15">
      <c r="A83" s="27" t="s">
        <v>15</v>
      </c>
      <c r="B83" s="27" t="s">
        <v>16</v>
      </c>
      <c r="C83" s="8" t="s">
        <v>70</v>
      </c>
      <c r="D83" s="3">
        <f aca="true" t="shared" si="9" ref="D83:D89">E83+F83+G83</f>
        <v>27660.6</v>
      </c>
      <c r="E83" s="3">
        <f>E84+E85</f>
        <v>9340.6</v>
      </c>
      <c r="F83" s="3">
        <f>F84+F85</f>
        <v>9160</v>
      </c>
      <c r="G83" s="3">
        <f>G84+G85</f>
        <v>9160</v>
      </c>
    </row>
    <row r="84" spans="1:7" ht="30">
      <c r="A84" s="27"/>
      <c r="B84" s="27"/>
      <c r="C84" s="8" t="s">
        <v>35</v>
      </c>
      <c r="D84" s="3">
        <f t="shared" si="9"/>
        <v>27660.6</v>
      </c>
      <c r="E84" s="3">
        <f>E87+E106</f>
        <v>9340.6</v>
      </c>
      <c r="F84" s="3">
        <f>F87+F106</f>
        <v>9160</v>
      </c>
      <c r="G84" s="3">
        <f>G87+G106</f>
        <v>9160</v>
      </c>
    </row>
    <row r="85" spans="1:7" ht="15" customHeight="1">
      <c r="A85" s="27"/>
      <c r="B85" s="27"/>
      <c r="C85" s="8" t="s">
        <v>36</v>
      </c>
      <c r="D85" s="3">
        <f t="shared" si="9"/>
        <v>0</v>
      </c>
      <c r="E85" s="3">
        <v>0</v>
      </c>
      <c r="F85" s="3">
        <v>0</v>
      </c>
      <c r="G85" s="3">
        <v>0</v>
      </c>
    </row>
    <row r="86" spans="1:7" ht="13.5" customHeight="1">
      <c r="A86" s="24"/>
      <c r="B86" s="24" t="s">
        <v>54</v>
      </c>
      <c r="C86" s="8" t="s">
        <v>70</v>
      </c>
      <c r="D86" s="3">
        <f t="shared" si="9"/>
        <v>11988.1</v>
      </c>
      <c r="E86" s="3">
        <f>E87+E88</f>
        <v>3968.1</v>
      </c>
      <c r="F86" s="3">
        <f>F87+F88</f>
        <v>4010</v>
      </c>
      <c r="G86" s="3">
        <f>G87+G88</f>
        <v>4010</v>
      </c>
    </row>
    <row r="87" spans="1:7" ht="30">
      <c r="A87" s="25"/>
      <c r="B87" s="25"/>
      <c r="C87" s="8" t="s">
        <v>35</v>
      </c>
      <c r="D87" s="3">
        <f t="shared" si="9"/>
        <v>11988.1</v>
      </c>
      <c r="E87" s="3">
        <f aca="true" t="shared" si="10" ref="E87:G88">E90+E93+E96+E99+E102</f>
        <v>3968.1</v>
      </c>
      <c r="F87" s="3">
        <f t="shared" si="10"/>
        <v>4010</v>
      </c>
      <c r="G87" s="3">
        <f t="shared" si="10"/>
        <v>4010</v>
      </c>
    </row>
    <row r="88" spans="1:7" ht="15" customHeight="1">
      <c r="A88" s="26"/>
      <c r="B88" s="26"/>
      <c r="C88" s="8" t="s">
        <v>36</v>
      </c>
      <c r="D88" s="3">
        <f t="shared" si="9"/>
        <v>0</v>
      </c>
      <c r="E88" s="3">
        <f t="shared" si="10"/>
        <v>0</v>
      </c>
      <c r="F88" s="3">
        <f t="shared" si="10"/>
        <v>0</v>
      </c>
      <c r="G88" s="3">
        <f t="shared" si="10"/>
        <v>0</v>
      </c>
    </row>
    <row r="89" spans="1:7" ht="15">
      <c r="A89" s="27" t="s">
        <v>42</v>
      </c>
      <c r="B89" s="27" t="s">
        <v>17</v>
      </c>
      <c r="C89" s="8" t="s">
        <v>70</v>
      </c>
      <c r="D89" s="3">
        <f t="shared" si="9"/>
        <v>4100</v>
      </c>
      <c r="E89" s="3">
        <f>E90+E91</f>
        <v>1100</v>
      </c>
      <c r="F89" s="3">
        <f>F90+F91</f>
        <v>1500</v>
      </c>
      <c r="G89" s="3">
        <f>G90+G91</f>
        <v>1500</v>
      </c>
    </row>
    <row r="90" spans="1:7" ht="30">
      <c r="A90" s="27"/>
      <c r="B90" s="27"/>
      <c r="C90" s="8" t="s">
        <v>35</v>
      </c>
      <c r="D90" s="3">
        <f>E90+F90+G90</f>
        <v>4100</v>
      </c>
      <c r="E90" s="3">
        <v>1100</v>
      </c>
      <c r="F90" s="3">
        <f>1100+400</f>
        <v>1500</v>
      </c>
      <c r="G90" s="3">
        <f>1100+400</f>
        <v>1500</v>
      </c>
    </row>
    <row r="91" spans="1:7" ht="15" customHeight="1">
      <c r="A91" s="27"/>
      <c r="B91" s="27"/>
      <c r="C91" s="8" t="s">
        <v>36</v>
      </c>
      <c r="D91" s="3">
        <f>E91+F91+G91</f>
        <v>0</v>
      </c>
      <c r="E91" s="3">
        <v>0</v>
      </c>
      <c r="F91" s="3">
        <v>0</v>
      </c>
      <c r="G91" s="3">
        <v>0</v>
      </c>
    </row>
    <row r="92" spans="1:7" ht="15" customHeight="1">
      <c r="A92" s="27" t="s">
        <v>18</v>
      </c>
      <c r="B92" s="27" t="s">
        <v>33</v>
      </c>
      <c r="C92" s="8" t="s">
        <v>70</v>
      </c>
      <c r="D92" s="3">
        <f>E92+F92+G92</f>
        <v>2388.5</v>
      </c>
      <c r="E92" s="3">
        <f>E93+E94</f>
        <v>1068.5</v>
      </c>
      <c r="F92" s="3">
        <f>F93+F94</f>
        <v>660</v>
      </c>
      <c r="G92" s="3">
        <f>G93+G94</f>
        <v>660</v>
      </c>
    </row>
    <row r="93" spans="1:7" ht="30">
      <c r="A93" s="27"/>
      <c r="B93" s="27"/>
      <c r="C93" s="8" t="s">
        <v>35</v>
      </c>
      <c r="D93" s="3">
        <f>E93+F93+G93</f>
        <v>2388.5</v>
      </c>
      <c r="E93" s="3">
        <f>1100-31.5</f>
        <v>1068.5</v>
      </c>
      <c r="F93" s="3">
        <f>1100-440</f>
        <v>660</v>
      </c>
      <c r="G93" s="3">
        <f>1100-440</f>
        <v>660</v>
      </c>
    </row>
    <row r="94" spans="1:7" ht="15" customHeight="1">
      <c r="A94" s="27"/>
      <c r="B94" s="27"/>
      <c r="C94" s="8" t="s">
        <v>36</v>
      </c>
      <c r="D94" s="3">
        <f>E94+F94+G94</f>
        <v>0</v>
      </c>
      <c r="E94" s="3">
        <v>0</v>
      </c>
      <c r="F94" s="3">
        <v>0</v>
      </c>
      <c r="G94" s="3">
        <v>0</v>
      </c>
    </row>
    <row r="95" spans="1:7" ht="15" customHeight="1">
      <c r="A95" s="24" t="s">
        <v>20</v>
      </c>
      <c r="B95" s="24" t="s">
        <v>24</v>
      </c>
      <c r="C95" s="8" t="s">
        <v>70</v>
      </c>
      <c r="D95" s="3">
        <f aca="true" t="shared" si="11" ref="D95:D119">E95+F95+G95</f>
        <v>5123.9</v>
      </c>
      <c r="E95" s="3">
        <f>E96+E97</f>
        <v>1623.9</v>
      </c>
      <c r="F95" s="3">
        <f>F96+F97</f>
        <v>1750</v>
      </c>
      <c r="G95" s="3">
        <f>G96+G97</f>
        <v>1750</v>
      </c>
    </row>
    <row r="96" spans="1:7" ht="30">
      <c r="A96" s="25"/>
      <c r="B96" s="25"/>
      <c r="C96" s="8" t="s">
        <v>35</v>
      </c>
      <c r="D96" s="3">
        <f t="shared" si="11"/>
        <v>5123.9</v>
      </c>
      <c r="E96" s="3">
        <f>1200+423.9</f>
        <v>1623.9</v>
      </c>
      <c r="F96" s="3">
        <f>1200+550</f>
        <v>1750</v>
      </c>
      <c r="G96" s="3">
        <f>1200+550</f>
        <v>1750</v>
      </c>
    </row>
    <row r="97" spans="1:7" ht="15" customHeight="1">
      <c r="A97" s="25"/>
      <c r="B97" s="26"/>
      <c r="C97" s="8" t="s">
        <v>36</v>
      </c>
      <c r="D97" s="3">
        <f t="shared" si="11"/>
        <v>0</v>
      </c>
      <c r="E97" s="3">
        <v>0</v>
      </c>
      <c r="F97" s="3">
        <v>0</v>
      </c>
      <c r="G97" s="3">
        <v>0</v>
      </c>
    </row>
    <row r="98" spans="1:7" ht="15">
      <c r="A98" s="27" t="s">
        <v>22</v>
      </c>
      <c r="B98" s="24" t="s">
        <v>55</v>
      </c>
      <c r="C98" s="8" t="s">
        <v>70</v>
      </c>
      <c r="D98" s="3">
        <f t="shared" si="11"/>
        <v>143.2</v>
      </c>
      <c r="E98" s="3">
        <f>E99+E100</f>
        <v>43.2</v>
      </c>
      <c r="F98" s="3">
        <f>F99+F100</f>
        <v>50</v>
      </c>
      <c r="G98" s="3">
        <f>G99+G100</f>
        <v>50</v>
      </c>
    </row>
    <row r="99" spans="1:7" ht="30">
      <c r="A99" s="27"/>
      <c r="B99" s="25"/>
      <c r="C99" s="8" t="s">
        <v>35</v>
      </c>
      <c r="D99" s="3">
        <f t="shared" si="11"/>
        <v>143.2</v>
      </c>
      <c r="E99" s="3">
        <f>50-6.8</f>
        <v>43.2</v>
      </c>
      <c r="F99" s="3">
        <v>50</v>
      </c>
      <c r="G99" s="3">
        <v>50</v>
      </c>
    </row>
    <row r="100" spans="1:7" ht="15" customHeight="1">
      <c r="A100" s="27"/>
      <c r="B100" s="26"/>
      <c r="C100" s="8" t="s">
        <v>36</v>
      </c>
      <c r="D100" s="3">
        <f t="shared" si="11"/>
        <v>0</v>
      </c>
      <c r="E100" s="3">
        <v>0</v>
      </c>
      <c r="F100" s="3">
        <v>0</v>
      </c>
      <c r="G100" s="3">
        <v>0</v>
      </c>
    </row>
    <row r="101" spans="1:7" ht="15" customHeight="1">
      <c r="A101" s="24" t="s">
        <v>56</v>
      </c>
      <c r="B101" s="24" t="s">
        <v>57</v>
      </c>
      <c r="C101" s="8" t="s">
        <v>70</v>
      </c>
      <c r="D101" s="3">
        <f>E101+F101+G101</f>
        <v>232.5</v>
      </c>
      <c r="E101" s="3">
        <f>E102+E103</f>
        <v>132.5</v>
      </c>
      <c r="F101" s="3">
        <f>F102+F103</f>
        <v>50</v>
      </c>
      <c r="G101" s="3">
        <f>G102+G103</f>
        <v>50</v>
      </c>
    </row>
    <row r="102" spans="1:7" ht="30">
      <c r="A102" s="25"/>
      <c r="B102" s="25"/>
      <c r="C102" s="8" t="s">
        <v>35</v>
      </c>
      <c r="D102" s="3">
        <f t="shared" si="11"/>
        <v>232.5</v>
      </c>
      <c r="E102" s="3">
        <f>250-117.5</f>
        <v>132.5</v>
      </c>
      <c r="F102" s="3">
        <f>250-200</f>
        <v>50</v>
      </c>
      <c r="G102" s="3">
        <f>250-200</f>
        <v>50</v>
      </c>
    </row>
    <row r="103" spans="1:7" ht="15" customHeight="1">
      <c r="A103" s="26"/>
      <c r="B103" s="26"/>
      <c r="C103" s="8" t="s">
        <v>36</v>
      </c>
      <c r="D103" s="3">
        <f t="shared" si="11"/>
        <v>0</v>
      </c>
      <c r="E103" s="3">
        <v>0</v>
      </c>
      <c r="F103" s="3">
        <v>0</v>
      </c>
      <c r="G103" s="3">
        <v>0</v>
      </c>
    </row>
    <row r="104" spans="1:7" ht="15" customHeight="1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</row>
    <row r="105" spans="1:7" ht="15.75" customHeight="1">
      <c r="A105" s="24"/>
      <c r="B105" s="24" t="s">
        <v>43</v>
      </c>
      <c r="C105" s="8" t="s">
        <v>70</v>
      </c>
      <c r="D105" s="3">
        <f>E105+F105+G105</f>
        <v>15672.5</v>
      </c>
      <c r="E105" s="3">
        <f>E106</f>
        <v>5372.5</v>
      </c>
      <c r="F105" s="3">
        <f>F106</f>
        <v>5150</v>
      </c>
      <c r="G105" s="3">
        <f>G106</f>
        <v>5150</v>
      </c>
    </row>
    <row r="106" spans="1:7" ht="30">
      <c r="A106" s="25"/>
      <c r="B106" s="25"/>
      <c r="C106" s="8" t="s">
        <v>35</v>
      </c>
      <c r="D106" s="3">
        <f>E106+F106+G106</f>
        <v>15672.5</v>
      </c>
      <c r="E106" s="3">
        <f aca="true" t="shared" si="12" ref="E106:G107">E109+E112+E115+E118</f>
        <v>5372.5</v>
      </c>
      <c r="F106" s="3">
        <f t="shared" si="12"/>
        <v>5150</v>
      </c>
      <c r="G106" s="3">
        <f t="shared" si="12"/>
        <v>5150</v>
      </c>
    </row>
    <row r="107" spans="1:7" ht="15" customHeight="1">
      <c r="A107" s="26"/>
      <c r="B107" s="26"/>
      <c r="C107" s="8" t="s">
        <v>36</v>
      </c>
      <c r="D107" s="3">
        <f>E107+F107+G107</f>
        <v>0</v>
      </c>
      <c r="E107" s="3">
        <f t="shared" si="12"/>
        <v>0</v>
      </c>
      <c r="F107" s="3">
        <f t="shared" si="12"/>
        <v>0</v>
      </c>
      <c r="G107" s="3">
        <f t="shared" si="12"/>
        <v>0</v>
      </c>
    </row>
    <row r="108" spans="1:7" ht="15">
      <c r="A108" s="24" t="s">
        <v>58</v>
      </c>
      <c r="B108" s="24" t="s">
        <v>25</v>
      </c>
      <c r="C108" s="8" t="s">
        <v>70</v>
      </c>
      <c r="D108" s="3">
        <f t="shared" si="11"/>
        <v>2644</v>
      </c>
      <c r="E108" s="3">
        <f>E109+E110</f>
        <v>644</v>
      </c>
      <c r="F108" s="3">
        <f>F109+F110</f>
        <v>1000</v>
      </c>
      <c r="G108" s="3">
        <f>G109+G110</f>
        <v>1000</v>
      </c>
    </row>
    <row r="109" spans="1:7" ht="30">
      <c r="A109" s="25"/>
      <c r="B109" s="25"/>
      <c r="C109" s="8" t="s">
        <v>35</v>
      </c>
      <c r="D109" s="3">
        <f t="shared" si="11"/>
        <v>2644</v>
      </c>
      <c r="E109" s="3">
        <f>1000-356</f>
        <v>644</v>
      </c>
      <c r="F109" s="3">
        <v>1000</v>
      </c>
      <c r="G109" s="3">
        <v>1000</v>
      </c>
    </row>
    <row r="110" spans="1:7" ht="15" customHeight="1">
      <c r="A110" s="26"/>
      <c r="B110" s="26"/>
      <c r="C110" s="8" t="s">
        <v>36</v>
      </c>
      <c r="D110" s="3">
        <f t="shared" si="11"/>
        <v>0</v>
      </c>
      <c r="E110" s="3">
        <v>0</v>
      </c>
      <c r="F110" s="3">
        <v>0</v>
      </c>
      <c r="G110" s="3">
        <v>0</v>
      </c>
    </row>
    <row r="111" spans="1:7" ht="15" customHeight="1">
      <c r="A111" s="24" t="s">
        <v>59</v>
      </c>
      <c r="B111" s="24" t="s">
        <v>60</v>
      </c>
      <c r="C111" s="8" t="s">
        <v>70</v>
      </c>
      <c r="D111" s="3">
        <f>E111+F111+G111</f>
        <v>11978.5</v>
      </c>
      <c r="E111" s="3">
        <f>E112+E113</f>
        <v>4378.5</v>
      </c>
      <c r="F111" s="3">
        <f>F112+F113</f>
        <v>3800</v>
      </c>
      <c r="G111" s="3">
        <f>G112+G113</f>
        <v>3800</v>
      </c>
    </row>
    <row r="112" spans="1:7" ht="30">
      <c r="A112" s="25"/>
      <c r="B112" s="25"/>
      <c r="C112" s="8" t="s">
        <v>35</v>
      </c>
      <c r="D112" s="3">
        <f t="shared" si="11"/>
        <v>11978.5</v>
      </c>
      <c r="E112" s="3">
        <f>3800+578.5</f>
        <v>4378.5</v>
      </c>
      <c r="F112" s="3">
        <v>3800</v>
      </c>
      <c r="G112" s="3">
        <v>3800</v>
      </c>
    </row>
    <row r="113" spans="1:7" ht="15" customHeight="1">
      <c r="A113" s="26"/>
      <c r="B113" s="26"/>
      <c r="C113" s="8" t="s">
        <v>36</v>
      </c>
      <c r="D113" s="3">
        <f t="shared" si="11"/>
        <v>0</v>
      </c>
      <c r="E113" s="3">
        <v>0</v>
      </c>
      <c r="F113" s="3">
        <v>0</v>
      </c>
      <c r="G113" s="3">
        <v>0</v>
      </c>
    </row>
    <row r="114" spans="1:7" ht="15" customHeight="1">
      <c r="A114" s="24" t="s">
        <v>61</v>
      </c>
      <c r="B114" s="24" t="s">
        <v>67</v>
      </c>
      <c r="C114" s="8" t="s">
        <v>70</v>
      </c>
      <c r="D114" s="3">
        <f t="shared" si="11"/>
        <v>450</v>
      </c>
      <c r="E114" s="3">
        <f>E115+E116</f>
        <v>150</v>
      </c>
      <c r="F114" s="3">
        <f>F115+F116</f>
        <v>150</v>
      </c>
      <c r="G114" s="3">
        <f>G115+G116</f>
        <v>150</v>
      </c>
    </row>
    <row r="115" spans="1:7" ht="30">
      <c r="A115" s="25"/>
      <c r="B115" s="25"/>
      <c r="C115" s="8" t="s">
        <v>35</v>
      </c>
      <c r="D115" s="3">
        <f t="shared" si="11"/>
        <v>450</v>
      </c>
      <c r="E115" s="3">
        <v>150</v>
      </c>
      <c r="F115" s="3">
        <v>150</v>
      </c>
      <c r="G115" s="3">
        <v>150</v>
      </c>
    </row>
    <row r="116" spans="1:7" ht="15" customHeight="1">
      <c r="A116" s="26"/>
      <c r="B116" s="26"/>
      <c r="C116" s="8" t="s">
        <v>36</v>
      </c>
      <c r="D116" s="3">
        <f t="shared" si="11"/>
        <v>0</v>
      </c>
      <c r="E116" s="3">
        <v>0</v>
      </c>
      <c r="F116" s="3">
        <v>0</v>
      </c>
      <c r="G116" s="3">
        <v>0</v>
      </c>
    </row>
    <row r="117" spans="1:7" ht="15" customHeight="1">
      <c r="A117" s="24" t="s">
        <v>62</v>
      </c>
      <c r="B117" s="24" t="s">
        <v>63</v>
      </c>
      <c r="C117" s="8" t="s">
        <v>70</v>
      </c>
      <c r="D117" s="3">
        <f t="shared" si="11"/>
        <v>600</v>
      </c>
      <c r="E117" s="3">
        <f>E118+E119</f>
        <v>200</v>
      </c>
      <c r="F117" s="3">
        <f>F118+F119</f>
        <v>200</v>
      </c>
      <c r="G117" s="3">
        <f>G118+G119</f>
        <v>200</v>
      </c>
    </row>
    <row r="118" spans="1:7" ht="30">
      <c r="A118" s="25"/>
      <c r="B118" s="25"/>
      <c r="C118" s="8" t="s">
        <v>35</v>
      </c>
      <c r="D118" s="3">
        <f t="shared" si="11"/>
        <v>600</v>
      </c>
      <c r="E118" s="3">
        <v>200</v>
      </c>
      <c r="F118" s="3">
        <v>200</v>
      </c>
      <c r="G118" s="3">
        <v>200</v>
      </c>
    </row>
    <row r="119" spans="1:7" ht="15" customHeight="1">
      <c r="A119" s="26"/>
      <c r="B119" s="26"/>
      <c r="C119" s="8" t="s">
        <v>36</v>
      </c>
      <c r="D119" s="3">
        <f t="shared" si="11"/>
        <v>0</v>
      </c>
      <c r="E119" s="3">
        <v>0</v>
      </c>
      <c r="F119" s="3">
        <v>0</v>
      </c>
      <c r="G119" s="3">
        <v>0</v>
      </c>
    </row>
    <row r="120" spans="1:7" ht="43.5" customHeight="1">
      <c r="A120" s="23" t="s">
        <v>96</v>
      </c>
      <c r="B120" s="23"/>
      <c r="C120" s="23"/>
      <c r="D120" s="23"/>
      <c r="E120" s="23"/>
      <c r="F120" s="23"/>
      <c r="G120" s="23"/>
    </row>
  </sheetData>
  <sheetProtection/>
  <mergeCells count="74">
    <mergeCell ref="A86:A88"/>
    <mergeCell ref="A95:A97"/>
    <mergeCell ref="A83:A85"/>
    <mergeCell ref="B92:B94"/>
    <mergeCell ref="B86:B88"/>
    <mergeCell ref="A117:A119"/>
    <mergeCell ref="B117:B119"/>
    <mergeCell ref="A114:A116"/>
    <mergeCell ref="B114:B116"/>
    <mergeCell ref="A105:A107"/>
    <mergeCell ref="B95:B97"/>
    <mergeCell ref="B98:B100"/>
    <mergeCell ref="A98:A100"/>
    <mergeCell ref="B111:B113"/>
    <mergeCell ref="A111:A113"/>
    <mergeCell ref="A42:A44"/>
    <mergeCell ref="B42:B44"/>
    <mergeCell ref="B64:B66"/>
    <mergeCell ref="A55:A57"/>
    <mergeCell ref="B55:B57"/>
    <mergeCell ref="A36:A38"/>
    <mergeCell ref="A52:A54"/>
    <mergeCell ref="B61:B63"/>
    <mergeCell ref="B52:B54"/>
    <mergeCell ref="B108:B110"/>
    <mergeCell ref="A108:A110"/>
    <mergeCell ref="B101:B103"/>
    <mergeCell ref="A101:A103"/>
    <mergeCell ref="B105:B107"/>
    <mergeCell ref="A67:A69"/>
    <mergeCell ref="B77:B79"/>
    <mergeCell ref="B83:B85"/>
    <mergeCell ref="A89:A91"/>
    <mergeCell ref="B89:B91"/>
    <mergeCell ref="B8:B10"/>
    <mergeCell ref="A11:A13"/>
    <mergeCell ref="B20:B22"/>
    <mergeCell ref="B24:B26"/>
    <mergeCell ref="A58:A60"/>
    <mergeCell ref="B58:B60"/>
    <mergeCell ref="B39:B41"/>
    <mergeCell ref="A33:A35"/>
    <mergeCell ref="B33:B35"/>
    <mergeCell ref="B36:B38"/>
    <mergeCell ref="A3:G3"/>
    <mergeCell ref="B14:B16"/>
    <mergeCell ref="A5:A6"/>
    <mergeCell ref="B5:B6"/>
    <mergeCell ref="C5:C6"/>
    <mergeCell ref="B29:B30"/>
    <mergeCell ref="A24:A32"/>
    <mergeCell ref="A14:A16"/>
    <mergeCell ref="B31:B32"/>
    <mergeCell ref="B17:B19"/>
    <mergeCell ref="D1:G2"/>
    <mergeCell ref="A64:A66"/>
    <mergeCell ref="A17:A19"/>
    <mergeCell ref="A73:A75"/>
    <mergeCell ref="D5:G5"/>
    <mergeCell ref="A8:A10"/>
    <mergeCell ref="B11:B13"/>
    <mergeCell ref="B27:B28"/>
    <mergeCell ref="A61:A63"/>
    <mergeCell ref="A20:A22"/>
    <mergeCell ref="A120:G120"/>
    <mergeCell ref="A80:A82"/>
    <mergeCell ref="B80:B82"/>
    <mergeCell ref="A92:A94"/>
    <mergeCell ref="A77:A79"/>
    <mergeCell ref="A39:A41"/>
    <mergeCell ref="B73:B75"/>
    <mergeCell ref="B67:B69"/>
    <mergeCell ref="B70:B72"/>
    <mergeCell ref="A70:A72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4" manualBreakCount="4">
    <brk id="22" max="6" man="1"/>
    <brk id="44" max="6" man="1"/>
    <brk id="75" max="6" man="1"/>
    <brk id="1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"/>
  <sheetViews>
    <sheetView tabSelected="1" view="pageBreakPreview" zoomScale="110" zoomScaleNormal="85" zoomScaleSheetLayoutView="110" zoomScalePageLayoutView="0" workbookViewId="0" topLeftCell="A73">
      <selection activeCell="A99" sqref="A1:IV16384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28" t="s">
        <v>85</v>
      </c>
      <c r="E1" s="28"/>
      <c r="F1" s="28"/>
      <c r="G1" s="28"/>
    </row>
    <row r="2" spans="1:7" ht="45" customHeight="1">
      <c r="A2" s="36" t="s">
        <v>26</v>
      </c>
      <c r="B2" s="36"/>
      <c r="C2" s="36"/>
      <c r="D2" s="36"/>
      <c r="E2" s="36"/>
      <c r="F2" s="36"/>
      <c r="G2" s="36"/>
    </row>
    <row r="3" spans="5:7" ht="15">
      <c r="E3" s="37"/>
      <c r="F3" s="37"/>
      <c r="G3" s="37"/>
    </row>
    <row r="4" spans="1:7" ht="15.75" customHeight="1">
      <c r="A4" s="30" t="s">
        <v>1</v>
      </c>
      <c r="B4" s="30" t="s">
        <v>66</v>
      </c>
      <c r="C4" s="30" t="s">
        <v>27</v>
      </c>
      <c r="D4" s="30" t="s">
        <v>80</v>
      </c>
      <c r="E4" s="30"/>
      <c r="F4" s="30"/>
      <c r="G4" s="30"/>
    </row>
    <row r="5" spans="1:9" ht="15">
      <c r="A5" s="30"/>
      <c r="B5" s="30"/>
      <c r="C5" s="30"/>
      <c r="D5" s="5" t="s">
        <v>3</v>
      </c>
      <c r="E5" s="5" t="s">
        <v>71</v>
      </c>
      <c r="F5" s="5" t="s">
        <v>75</v>
      </c>
      <c r="G5" s="5" t="s">
        <v>73</v>
      </c>
      <c r="H5" s="15"/>
      <c r="I5" s="15"/>
    </row>
    <row r="6" spans="1:7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7" t="s">
        <v>4</v>
      </c>
      <c r="B7" s="33" t="s">
        <v>74</v>
      </c>
      <c r="C7" s="8" t="s">
        <v>70</v>
      </c>
      <c r="D7" s="3">
        <f>SUM(E7:G7)</f>
        <v>416184.1</v>
      </c>
      <c r="E7" s="3">
        <f>SUM(E8:E10)+E11</f>
        <v>245399.1</v>
      </c>
      <c r="F7" s="3">
        <f>SUM(F8:F10)+F11</f>
        <v>86950</v>
      </c>
      <c r="G7" s="3">
        <f>SUM(G8:G10)+G11</f>
        <v>83835</v>
      </c>
      <c r="H7" s="16"/>
      <c r="I7" s="17"/>
    </row>
    <row r="8" spans="1:9" ht="15">
      <c r="A8" s="27"/>
      <c r="B8" s="33"/>
      <c r="C8" s="8" t="s">
        <v>28</v>
      </c>
      <c r="D8" s="3">
        <f>SUM(E8:G8)</f>
        <v>150803.1</v>
      </c>
      <c r="E8" s="3">
        <f aca="true" t="shared" si="0" ref="E8:G11">E13+E95+E142</f>
        <v>150803.1</v>
      </c>
      <c r="F8" s="3">
        <f t="shared" si="0"/>
        <v>0</v>
      </c>
      <c r="G8" s="3">
        <f t="shared" si="0"/>
        <v>0</v>
      </c>
      <c r="H8" s="18"/>
      <c r="I8" s="19"/>
    </row>
    <row r="9" spans="1:9" ht="15">
      <c r="A9" s="27"/>
      <c r="B9" s="33"/>
      <c r="C9" s="8" t="s">
        <v>29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5">
      <c r="A10" s="27"/>
      <c r="B10" s="33"/>
      <c r="C10" s="8" t="s">
        <v>31</v>
      </c>
      <c r="D10" s="3">
        <f>SUM(E10:G10)</f>
        <v>265381</v>
      </c>
      <c r="E10" s="3">
        <f t="shared" si="0"/>
        <v>94596</v>
      </c>
      <c r="F10" s="3">
        <f t="shared" si="0"/>
        <v>86950</v>
      </c>
      <c r="G10" s="3">
        <f t="shared" si="0"/>
        <v>83835</v>
      </c>
      <c r="H10" s="18"/>
      <c r="I10" s="19"/>
    </row>
    <row r="11" spans="1:9" ht="15">
      <c r="A11" s="27"/>
      <c r="B11" s="33"/>
      <c r="C11" s="8" t="s">
        <v>30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7" t="s">
        <v>5</v>
      </c>
      <c r="B12" s="33" t="s">
        <v>6</v>
      </c>
      <c r="C12" s="8" t="s">
        <v>70</v>
      </c>
      <c r="D12" s="3">
        <f t="shared" si="1"/>
        <v>145859.7</v>
      </c>
      <c r="E12" s="3">
        <f>SUM(E13:E15)+E16</f>
        <v>56659.7</v>
      </c>
      <c r="F12" s="3">
        <f>SUM(F13:F15)+F16</f>
        <v>44600</v>
      </c>
      <c r="G12" s="3">
        <f>SUM(G13:G15)+G16</f>
        <v>44600</v>
      </c>
      <c r="H12" s="18"/>
      <c r="I12" s="19"/>
    </row>
    <row r="13" spans="1:9" ht="15">
      <c r="A13" s="27"/>
      <c r="B13" s="33"/>
      <c r="C13" s="8" t="s">
        <v>28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5">
      <c r="A14" s="27"/>
      <c r="B14" s="33"/>
      <c r="C14" s="8" t="s">
        <v>29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5">
      <c r="A15" s="27"/>
      <c r="B15" s="33"/>
      <c r="C15" s="8" t="s">
        <v>31</v>
      </c>
      <c r="D15" s="3">
        <f t="shared" si="1"/>
        <v>145859.7</v>
      </c>
      <c r="E15" s="3">
        <f>E20+E71+E56+E82</f>
        <v>56659.7</v>
      </c>
      <c r="F15" s="3">
        <f>F20+F71+F56+F82</f>
        <v>44600</v>
      </c>
      <c r="G15" s="3">
        <f>G20+G71+G56+G82</f>
        <v>44600</v>
      </c>
      <c r="H15" s="18"/>
      <c r="I15" s="19"/>
    </row>
    <row r="16" spans="1:9" ht="15">
      <c r="A16" s="27"/>
      <c r="B16" s="33"/>
      <c r="C16" s="8" t="s">
        <v>30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5">
      <c r="A17" s="35"/>
      <c r="B17" s="33" t="s">
        <v>39</v>
      </c>
      <c r="C17" s="8" t="s">
        <v>70</v>
      </c>
      <c r="D17" s="3">
        <f t="shared" si="1"/>
        <v>132601.1</v>
      </c>
      <c r="E17" s="3">
        <f>SUM(E18:E21)</f>
        <v>52601.1</v>
      </c>
      <c r="F17" s="3">
        <f>SUM(F18:F21)</f>
        <v>40000</v>
      </c>
      <c r="G17" s="3">
        <f>SUM(G18:G21)</f>
        <v>40000</v>
      </c>
      <c r="H17" s="18"/>
      <c r="I17" s="19"/>
    </row>
    <row r="18" spans="1:9" ht="15">
      <c r="A18" s="35"/>
      <c r="B18" s="33"/>
      <c r="C18" s="8" t="s">
        <v>28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5">
      <c r="A19" s="35"/>
      <c r="B19" s="33"/>
      <c r="C19" s="8" t="s">
        <v>29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5"/>
      <c r="B20" s="33"/>
      <c r="C20" s="8" t="s">
        <v>31</v>
      </c>
      <c r="D20" s="3">
        <f>SUM(E20:G20)</f>
        <v>132601.1</v>
      </c>
      <c r="E20" s="3">
        <f aca="true" t="shared" si="3" ref="E20:G21">E25+E30+E36</f>
        <v>52601.1</v>
      </c>
      <c r="F20" s="3">
        <f t="shared" si="3"/>
        <v>40000</v>
      </c>
      <c r="G20" s="3">
        <f t="shared" si="3"/>
        <v>40000</v>
      </c>
      <c r="H20" s="18"/>
      <c r="I20" s="19"/>
    </row>
    <row r="21" spans="1:9" ht="15">
      <c r="A21" s="35"/>
      <c r="B21" s="33"/>
      <c r="C21" s="8" t="s">
        <v>30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7" t="s">
        <v>7</v>
      </c>
      <c r="B22" s="33" t="s">
        <v>44</v>
      </c>
      <c r="C22" s="8" t="s">
        <v>70</v>
      </c>
      <c r="D22" s="3">
        <f t="shared" si="1"/>
        <v>128606.1</v>
      </c>
      <c r="E22" s="3">
        <f>SUM(E23:E26)</f>
        <v>51606.1</v>
      </c>
      <c r="F22" s="3">
        <f>SUM(F23:F26)</f>
        <v>38500</v>
      </c>
      <c r="G22" s="3">
        <f>SUM(G23:G26)</f>
        <v>38500</v>
      </c>
      <c r="H22" s="18"/>
      <c r="I22" s="19"/>
    </row>
    <row r="23" spans="1:9" ht="15">
      <c r="A23" s="27"/>
      <c r="B23" s="33"/>
      <c r="C23" s="8" t="s">
        <v>28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5">
      <c r="A24" s="27"/>
      <c r="B24" s="33"/>
      <c r="C24" s="8" t="s">
        <v>29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5">
      <c r="A25" s="27"/>
      <c r="B25" s="33"/>
      <c r="C25" s="8" t="s">
        <v>31</v>
      </c>
      <c r="D25" s="3">
        <f>SUM(E25:G25)</f>
        <v>128606.1</v>
      </c>
      <c r="E25" s="3">
        <f>'Приложение 2'!E18</f>
        <v>51606.1</v>
      </c>
      <c r="F25" s="3">
        <f>'Приложение 2'!F18</f>
        <v>38500</v>
      </c>
      <c r="G25" s="3">
        <f>'Приложение 2'!G18</f>
        <v>38500</v>
      </c>
      <c r="H25" s="18"/>
      <c r="I25" s="19"/>
    </row>
    <row r="26" spans="1:9" ht="15">
      <c r="A26" s="27"/>
      <c r="B26" s="33"/>
      <c r="C26" s="8" t="s">
        <v>30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7" t="s">
        <v>8</v>
      </c>
      <c r="B27" s="33" t="s">
        <v>45</v>
      </c>
      <c r="C27" s="8" t="s">
        <v>70</v>
      </c>
      <c r="D27" s="3">
        <f t="shared" si="1"/>
        <v>2495</v>
      </c>
      <c r="E27" s="3">
        <f>SUM(E28:E31)</f>
        <v>495</v>
      </c>
      <c r="F27" s="3">
        <f>SUM(F28:F31)</f>
        <v>1000</v>
      </c>
      <c r="G27" s="3">
        <f>SUM(G28:G31)</f>
        <v>1000</v>
      </c>
      <c r="H27" s="18"/>
      <c r="I27" s="19"/>
    </row>
    <row r="28" spans="1:9" ht="15">
      <c r="A28" s="27"/>
      <c r="B28" s="33"/>
      <c r="C28" s="8" t="s">
        <v>28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5">
      <c r="A29" s="27"/>
      <c r="B29" s="33"/>
      <c r="C29" s="8" t="s">
        <v>29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5">
      <c r="A30" s="27"/>
      <c r="B30" s="33"/>
      <c r="C30" s="8" t="s">
        <v>31</v>
      </c>
      <c r="D30" s="3">
        <f t="shared" si="1"/>
        <v>2495</v>
      </c>
      <c r="E30" s="3">
        <f>'Приложение 2'!E21</f>
        <v>495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5">
      <c r="A31" s="27"/>
      <c r="B31" s="33"/>
      <c r="C31" s="8" t="s">
        <v>30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7" t="s">
        <v>9</v>
      </c>
      <c r="B33" s="33" t="s">
        <v>64</v>
      </c>
      <c r="C33" s="8" t="s">
        <v>70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5">
      <c r="A34" s="27"/>
      <c r="B34" s="33"/>
      <c r="C34" s="8" t="s">
        <v>28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5">
      <c r="A35" s="27"/>
      <c r="B35" s="33"/>
      <c r="C35" s="8" t="s">
        <v>29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5">
      <c r="A36" s="27"/>
      <c r="B36" s="33"/>
      <c r="C36" s="8" t="s">
        <v>31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5">
      <c r="A37" s="27"/>
      <c r="B37" s="33"/>
      <c r="C37" s="8" t="s">
        <v>30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5">
      <c r="A38" s="27"/>
      <c r="B38" s="33" t="s">
        <v>86</v>
      </c>
      <c r="C38" s="8" t="s">
        <v>70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5">
      <c r="A39" s="27"/>
      <c r="B39" s="33"/>
      <c r="C39" s="8" t="s">
        <v>28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5">
      <c r="A40" s="27"/>
      <c r="B40" s="33"/>
      <c r="C40" s="8" t="s">
        <v>29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5">
      <c r="A41" s="27"/>
      <c r="B41" s="33"/>
      <c r="C41" s="8" t="s">
        <v>31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5">
      <c r="A42" s="27"/>
      <c r="B42" s="33"/>
      <c r="C42" s="8" t="s">
        <v>30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5">
      <c r="A43" s="27"/>
      <c r="B43" s="33" t="s">
        <v>79</v>
      </c>
      <c r="C43" s="8" t="s">
        <v>70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5">
      <c r="A44" s="27"/>
      <c r="B44" s="33"/>
      <c r="C44" s="8" t="s">
        <v>28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5">
      <c r="A45" s="27"/>
      <c r="B45" s="33"/>
      <c r="C45" s="8" t="s">
        <v>29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5">
      <c r="A46" s="27"/>
      <c r="B46" s="33"/>
      <c r="C46" s="8" t="s">
        <v>31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5">
      <c r="A47" s="27"/>
      <c r="B47" s="33"/>
      <c r="C47" s="8" t="s">
        <v>30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7"/>
      <c r="B48" s="33" t="s">
        <v>78</v>
      </c>
      <c r="C48" s="8" t="s">
        <v>70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7"/>
      <c r="B49" s="33"/>
      <c r="C49" s="8" t="s">
        <v>28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7"/>
      <c r="B50" s="33"/>
      <c r="C50" s="8" t="s">
        <v>29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7"/>
      <c r="B51" s="33"/>
      <c r="C51" s="8" t="s">
        <v>31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7"/>
      <c r="B52" s="33"/>
      <c r="C52" s="8" t="s">
        <v>30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7"/>
      <c r="B53" s="33" t="s">
        <v>40</v>
      </c>
      <c r="C53" s="8" t="s">
        <v>70</v>
      </c>
      <c r="D53" s="3">
        <f t="shared" si="6"/>
        <v>11958.6</v>
      </c>
      <c r="E53" s="3">
        <f>SUM(E54:E57)</f>
        <v>3958.6</v>
      </c>
      <c r="F53" s="3">
        <f>SUM(F54:F57)</f>
        <v>4000</v>
      </c>
      <c r="G53" s="3">
        <f>SUM(G54:G57)</f>
        <v>4000</v>
      </c>
      <c r="H53" s="18"/>
      <c r="I53" s="19"/>
    </row>
    <row r="54" spans="1:9" ht="15">
      <c r="A54" s="27"/>
      <c r="B54" s="33"/>
      <c r="C54" s="8" t="s">
        <v>28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5">
      <c r="A55" s="27"/>
      <c r="B55" s="33"/>
      <c r="C55" s="8" t="s">
        <v>29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5">
      <c r="A56" s="27"/>
      <c r="B56" s="33"/>
      <c r="C56" s="8" t="s">
        <v>31</v>
      </c>
      <c r="D56" s="3">
        <f t="shared" si="6"/>
        <v>11958.6</v>
      </c>
      <c r="E56" s="3">
        <f aca="true" t="shared" si="8" ref="E56:G57">E61</f>
        <v>3958.6</v>
      </c>
      <c r="F56" s="3">
        <f t="shared" si="8"/>
        <v>4000</v>
      </c>
      <c r="G56" s="3">
        <f t="shared" si="8"/>
        <v>4000</v>
      </c>
      <c r="H56" s="18"/>
      <c r="I56" s="19"/>
    </row>
    <row r="57" spans="1:9" ht="15">
      <c r="A57" s="27"/>
      <c r="B57" s="33"/>
      <c r="C57" s="8" t="s">
        <v>30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5">
      <c r="A58" s="27" t="s">
        <v>47</v>
      </c>
      <c r="B58" s="33" t="s">
        <v>48</v>
      </c>
      <c r="C58" s="8" t="s">
        <v>70</v>
      </c>
      <c r="D58" s="3">
        <f t="shared" si="6"/>
        <v>11958.6</v>
      </c>
      <c r="E58" s="3">
        <f>SUM(E59:E62)</f>
        <v>3958.6</v>
      </c>
      <c r="F58" s="3">
        <f>SUM(F59:F62)</f>
        <v>4000</v>
      </c>
      <c r="G58" s="3">
        <f>SUM(G59:G62)</f>
        <v>4000</v>
      </c>
      <c r="H58" s="16"/>
      <c r="I58" s="17"/>
    </row>
    <row r="59" spans="1:9" ht="15">
      <c r="A59" s="27"/>
      <c r="B59" s="33"/>
      <c r="C59" s="8" t="s">
        <v>28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5">
      <c r="A60" s="27"/>
      <c r="B60" s="33"/>
      <c r="C60" s="8" t="s">
        <v>29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5">
      <c r="A61" s="27"/>
      <c r="B61" s="33"/>
      <c r="C61" s="8" t="s">
        <v>31</v>
      </c>
      <c r="D61" s="3">
        <f t="shared" si="6"/>
        <v>11958.6</v>
      </c>
      <c r="E61" s="3">
        <f>'Приложение 2'!E37</f>
        <v>3958.6</v>
      </c>
      <c r="F61" s="3">
        <f>'Приложение 2'!F37</f>
        <v>4000</v>
      </c>
      <c r="G61" s="3">
        <f>'Приложение 2'!G37</f>
        <v>4000</v>
      </c>
      <c r="H61" s="18"/>
      <c r="I61" s="19"/>
    </row>
    <row r="62" spans="1:9" ht="15">
      <c r="A62" s="27"/>
      <c r="B62" s="33"/>
      <c r="C62" s="8" t="s">
        <v>30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7" t="s">
        <v>34</v>
      </c>
      <c r="B63" s="33" t="s">
        <v>37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5" hidden="1">
      <c r="A64" s="27"/>
      <c r="B64" s="33"/>
      <c r="C64" s="8" t="s">
        <v>28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5" hidden="1">
      <c r="A65" s="27"/>
      <c r="B65" s="33"/>
      <c r="C65" s="8" t="s">
        <v>29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5" hidden="1">
      <c r="A66" s="27"/>
      <c r="B66" s="33"/>
      <c r="C66" s="8" t="s">
        <v>31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5" hidden="1">
      <c r="A67" s="27"/>
      <c r="B67" s="33"/>
      <c r="C67" s="8" t="s">
        <v>30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7"/>
      <c r="B68" s="33" t="s">
        <v>65</v>
      </c>
      <c r="C68" s="8" t="s">
        <v>70</v>
      </c>
      <c r="D68" s="3">
        <f aca="true" t="shared" si="9" ref="D68:D77">SUM(E68:G68)</f>
        <v>1300</v>
      </c>
      <c r="E68" s="3">
        <f>SUM(E69:E72)</f>
        <v>100</v>
      </c>
      <c r="F68" s="3">
        <f>SUM(F69:F72)</f>
        <v>600</v>
      </c>
      <c r="G68" s="3">
        <f>SUM(G69:G72)</f>
        <v>600</v>
      </c>
      <c r="H68" s="18"/>
      <c r="I68" s="19"/>
    </row>
    <row r="69" spans="1:9" ht="15">
      <c r="A69" s="27"/>
      <c r="B69" s="33"/>
      <c r="C69" s="8" t="s">
        <v>28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5">
      <c r="A70" s="27"/>
      <c r="B70" s="33"/>
      <c r="C70" s="8" t="s">
        <v>29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5">
      <c r="A71" s="27"/>
      <c r="B71" s="33"/>
      <c r="C71" s="8" t="s">
        <v>31</v>
      </c>
      <c r="D71" s="3">
        <f t="shared" si="9"/>
        <v>1300</v>
      </c>
      <c r="E71" s="3">
        <f>E76</f>
        <v>100</v>
      </c>
      <c r="F71" s="3">
        <f>F76+F92</f>
        <v>600</v>
      </c>
      <c r="G71" s="3">
        <f>G76+G92</f>
        <v>600</v>
      </c>
      <c r="H71" s="18"/>
      <c r="I71" s="19"/>
    </row>
    <row r="72" spans="1:9" ht="15">
      <c r="A72" s="27"/>
      <c r="B72" s="33"/>
      <c r="C72" s="8" t="s">
        <v>30</v>
      </c>
      <c r="D72" s="3">
        <f t="shared" si="9"/>
        <v>0</v>
      </c>
      <c r="E72" s="3">
        <f>E77</f>
        <v>0</v>
      </c>
      <c r="F72" s="3">
        <f>F77</f>
        <v>0</v>
      </c>
      <c r="G72" s="3">
        <f>G77</f>
        <v>0</v>
      </c>
      <c r="H72" s="18"/>
      <c r="I72" s="19"/>
    </row>
    <row r="73" spans="1:9" ht="15.75" customHeight="1">
      <c r="A73" s="27" t="s">
        <v>50</v>
      </c>
      <c r="B73" s="33" t="s">
        <v>49</v>
      </c>
      <c r="C73" s="8" t="s">
        <v>70</v>
      </c>
      <c r="D73" s="3">
        <f t="shared" si="9"/>
        <v>200</v>
      </c>
      <c r="E73" s="3">
        <f>SUM(E74:E77)</f>
        <v>100</v>
      </c>
      <c r="F73" s="3">
        <f>SUM(F74:F77)</f>
        <v>0</v>
      </c>
      <c r="G73" s="3">
        <f>SUM(G74:G77)</f>
        <v>100</v>
      </c>
      <c r="H73" s="18"/>
      <c r="I73" s="19"/>
    </row>
    <row r="74" spans="1:9" ht="15">
      <c r="A74" s="27"/>
      <c r="B74" s="33"/>
      <c r="C74" s="8" t="s">
        <v>28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5">
      <c r="A75" s="27"/>
      <c r="B75" s="33"/>
      <c r="C75" s="8" t="s">
        <v>29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5">
      <c r="A76" s="27"/>
      <c r="B76" s="33"/>
      <c r="C76" s="8" t="s">
        <v>31</v>
      </c>
      <c r="D76" s="3">
        <f t="shared" si="9"/>
        <v>200</v>
      </c>
      <c r="E76" s="3">
        <f>'Приложение 2'!E43</f>
        <v>100</v>
      </c>
      <c r="F76" s="3">
        <f>'Приложение 2'!F43</f>
        <v>0</v>
      </c>
      <c r="G76" s="3">
        <f>'Приложение 2'!G43</f>
        <v>100</v>
      </c>
      <c r="H76" s="18"/>
      <c r="I76" s="19"/>
    </row>
    <row r="77" spans="1:9" ht="15">
      <c r="A77" s="27"/>
      <c r="B77" s="33"/>
      <c r="C77" s="8" t="s">
        <v>30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8.75" customHeight="1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 hidden="1">
      <c r="A79" s="8"/>
      <c r="B79" s="8"/>
      <c r="C79" s="8"/>
      <c r="D79" s="3"/>
      <c r="E79" s="3"/>
      <c r="F79" s="3"/>
      <c r="G79" s="3"/>
      <c r="H79" s="18"/>
      <c r="I79" s="19"/>
    </row>
    <row r="80" spans="1:9" ht="15" hidden="1">
      <c r="A80" s="8"/>
      <c r="B80" s="8"/>
      <c r="C80" s="8"/>
      <c r="D80" s="3"/>
      <c r="E80" s="3"/>
      <c r="F80" s="3"/>
      <c r="G80" s="3"/>
      <c r="H80" s="18"/>
      <c r="I80" s="19"/>
    </row>
    <row r="81" spans="1:9" ht="15" hidden="1">
      <c r="A81" s="8"/>
      <c r="B81" s="8"/>
      <c r="C81" s="8"/>
      <c r="D81" s="3"/>
      <c r="E81" s="3"/>
      <c r="F81" s="3"/>
      <c r="G81" s="3"/>
      <c r="H81" s="18"/>
      <c r="I81" s="19"/>
    </row>
    <row r="82" spans="1:9" ht="15" hidden="1">
      <c r="A82" s="8"/>
      <c r="B82" s="8"/>
      <c r="C82" s="8"/>
      <c r="D82" s="3"/>
      <c r="E82" s="3"/>
      <c r="F82" s="3"/>
      <c r="G82" s="3"/>
      <c r="H82" s="18"/>
      <c r="I82" s="19"/>
    </row>
    <row r="83" spans="1:9" ht="15" hidden="1">
      <c r="A83" s="8"/>
      <c r="B83" s="8"/>
      <c r="C83" s="8"/>
      <c r="D83" s="3"/>
      <c r="E83" s="3"/>
      <c r="F83" s="3"/>
      <c r="G83" s="3"/>
      <c r="H83" s="18"/>
      <c r="I83" s="19"/>
    </row>
    <row r="84" spans="1:9" ht="21" customHeight="1">
      <c r="A84" s="8" t="s">
        <v>34</v>
      </c>
      <c r="B84" s="8" t="s">
        <v>93</v>
      </c>
      <c r="C84" s="8"/>
      <c r="D84" s="3"/>
      <c r="E84" s="3"/>
      <c r="F84" s="3"/>
      <c r="G84" s="3"/>
      <c r="H84" s="18"/>
      <c r="I84" s="19"/>
    </row>
    <row r="85" spans="1:9" ht="15" hidden="1">
      <c r="A85" s="8"/>
      <c r="B85" s="8"/>
      <c r="C85" s="8"/>
      <c r="D85" s="3"/>
      <c r="E85" s="3"/>
      <c r="F85" s="3"/>
      <c r="G85" s="3"/>
      <c r="H85" s="18"/>
      <c r="I85" s="19"/>
    </row>
    <row r="86" spans="1:9" ht="15" hidden="1">
      <c r="A86" s="8"/>
      <c r="B86" s="8"/>
      <c r="C86" s="8"/>
      <c r="D86" s="3"/>
      <c r="E86" s="3"/>
      <c r="F86" s="3"/>
      <c r="G86" s="3"/>
      <c r="H86" s="18"/>
      <c r="I86" s="19"/>
    </row>
    <row r="87" spans="1:9" ht="15" hidden="1">
      <c r="A87" s="8"/>
      <c r="B87" s="8"/>
      <c r="C87" s="8"/>
      <c r="D87" s="3"/>
      <c r="E87" s="3"/>
      <c r="F87" s="3"/>
      <c r="G87" s="3"/>
      <c r="H87" s="18"/>
      <c r="I87" s="19"/>
    </row>
    <row r="88" spans="1:9" ht="15" hidden="1">
      <c r="A88" s="8"/>
      <c r="B88" s="8"/>
      <c r="C88" s="8"/>
      <c r="D88" s="3"/>
      <c r="E88" s="3"/>
      <c r="F88" s="3"/>
      <c r="G88" s="3"/>
      <c r="H88" s="18"/>
      <c r="I88" s="19"/>
    </row>
    <row r="89" spans="1:9" ht="15.75" customHeight="1">
      <c r="A89" s="27" t="s">
        <v>95</v>
      </c>
      <c r="B89" s="33" t="s">
        <v>94</v>
      </c>
      <c r="C89" s="8" t="s">
        <v>70</v>
      </c>
      <c r="D89" s="3">
        <f aca="true" t="shared" si="11" ref="D89:D97">SUM(E89:G89)</f>
        <v>1100</v>
      </c>
      <c r="E89" s="3">
        <f>SUM(E90:E93)</f>
        <v>0</v>
      </c>
      <c r="F89" s="3">
        <f>SUM(F90:F93)</f>
        <v>600</v>
      </c>
      <c r="G89" s="3">
        <f>SUM(G90:G93)</f>
        <v>500</v>
      </c>
      <c r="H89" s="18"/>
      <c r="I89" s="19"/>
    </row>
    <row r="90" spans="1:9" ht="15">
      <c r="A90" s="27"/>
      <c r="B90" s="33"/>
      <c r="C90" s="8" t="s">
        <v>28</v>
      </c>
      <c r="D90" s="3">
        <f t="shared" si="11"/>
        <v>0</v>
      </c>
      <c r="E90" s="3">
        <v>0</v>
      </c>
      <c r="F90" s="3">
        <v>0</v>
      </c>
      <c r="G90" s="3">
        <v>0</v>
      </c>
      <c r="H90" s="18"/>
      <c r="I90" s="19"/>
    </row>
    <row r="91" spans="1:9" ht="15">
      <c r="A91" s="27"/>
      <c r="B91" s="33"/>
      <c r="C91" s="8" t="s">
        <v>29</v>
      </c>
      <c r="D91" s="3">
        <f t="shared" si="11"/>
        <v>0</v>
      </c>
      <c r="E91" s="3">
        <v>0</v>
      </c>
      <c r="F91" s="3">
        <v>0</v>
      </c>
      <c r="G91" s="3">
        <v>0</v>
      </c>
      <c r="H91" s="18"/>
      <c r="I91" s="19"/>
    </row>
    <row r="92" spans="1:9" ht="15">
      <c r="A92" s="27"/>
      <c r="B92" s="33"/>
      <c r="C92" s="8" t="s">
        <v>31</v>
      </c>
      <c r="D92" s="3">
        <f t="shared" si="11"/>
        <v>1100</v>
      </c>
      <c r="E92" s="3">
        <v>0</v>
      </c>
      <c r="F92" s="3">
        <f>'Приложение 2'!F53</f>
        <v>600</v>
      </c>
      <c r="G92" s="3">
        <f>'Приложение 2'!G53</f>
        <v>500</v>
      </c>
      <c r="H92" s="18"/>
      <c r="I92" s="19"/>
    </row>
    <row r="93" spans="1:9" ht="15">
      <c r="A93" s="27"/>
      <c r="B93" s="33"/>
      <c r="C93" s="8" t="s">
        <v>30</v>
      </c>
      <c r="D93" s="3">
        <f t="shared" si="11"/>
        <v>0</v>
      </c>
      <c r="E93" s="3">
        <v>0</v>
      </c>
      <c r="F93" s="3">
        <v>0</v>
      </c>
      <c r="G93" s="3">
        <v>0</v>
      </c>
      <c r="H93" s="18"/>
      <c r="I93" s="19"/>
    </row>
    <row r="94" spans="1:9" ht="15.75" customHeight="1">
      <c r="A94" s="27" t="s">
        <v>10</v>
      </c>
      <c r="B94" s="33" t="s">
        <v>11</v>
      </c>
      <c r="C94" s="8" t="s">
        <v>70</v>
      </c>
      <c r="D94" s="3">
        <f t="shared" si="11"/>
        <v>242663.80000000002</v>
      </c>
      <c r="E94" s="3">
        <f>SUM(E95:E97)+E98</f>
        <v>179398.80000000002</v>
      </c>
      <c r="F94" s="3">
        <f>SUM(F95:F97)+F98</f>
        <v>33190</v>
      </c>
      <c r="G94" s="3">
        <f>SUM(G95:G97)+G98</f>
        <v>30075</v>
      </c>
      <c r="H94" s="18"/>
      <c r="I94" s="19"/>
    </row>
    <row r="95" spans="1:9" ht="15">
      <c r="A95" s="27"/>
      <c r="B95" s="33"/>
      <c r="C95" s="8" t="s">
        <v>28</v>
      </c>
      <c r="D95" s="3">
        <f t="shared" si="11"/>
        <v>150803.1</v>
      </c>
      <c r="E95" s="3">
        <f aca="true" t="shared" si="12" ref="E95:G96">E105+E110+E121+E126+E131</f>
        <v>150803.1</v>
      </c>
      <c r="F95" s="3">
        <f t="shared" si="12"/>
        <v>0</v>
      </c>
      <c r="G95" s="3">
        <f t="shared" si="12"/>
        <v>0</v>
      </c>
      <c r="H95" s="18"/>
      <c r="I95" s="19"/>
    </row>
    <row r="96" spans="1:9" ht="15">
      <c r="A96" s="27"/>
      <c r="B96" s="33"/>
      <c r="C96" s="8" t="s">
        <v>29</v>
      </c>
      <c r="D96" s="3">
        <f t="shared" si="11"/>
        <v>0</v>
      </c>
      <c r="E96" s="3">
        <f t="shared" si="12"/>
        <v>0</v>
      </c>
      <c r="F96" s="3">
        <f t="shared" si="12"/>
        <v>0</v>
      </c>
      <c r="G96" s="3">
        <f t="shared" si="12"/>
        <v>0</v>
      </c>
      <c r="H96" s="18"/>
      <c r="I96" s="19"/>
    </row>
    <row r="97" spans="1:9" ht="15">
      <c r="A97" s="27"/>
      <c r="B97" s="33"/>
      <c r="C97" s="8" t="s">
        <v>31</v>
      </c>
      <c r="D97" s="3">
        <f t="shared" si="11"/>
        <v>91860.70000000001</v>
      </c>
      <c r="E97" s="3">
        <f>E102+E118</f>
        <v>28595.700000000004</v>
      </c>
      <c r="F97" s="3">
        <f>F102+F118</f>
        <v>33190</v>
      </c>
      <c r="G97" s="3">
        <f>G102+G118</f>
        <v>30075</v>
      </c>
      <c r="H97" s="18"/>
      <c r="I97" s="19"/>
    </row>
    <row r="98" spans="1:9" ht="15">
      <c r="A98" s="27"/>
      <c r="B98" s="33"/>
      <c r="C98" s="8" t="s">
        <v>30</v>
      </c>
      <c r="D98" s="3">
        <f aca="true" t="shared" si="13" ref="D98:D167">SUM(E98:G98)</f>
        <v>0</v>
      </c>
      <c r="E98" s="3">
        <f>E108+E113+E124+E129+E134</f>
        <v>0</v>
      </c>
      <c r="F98" s="3">
        <f>F108+F113+F124+F129+F134</f>
        <v>0</v>
      </c>
      <c r="G98" s="3">
        <f>G108+G113+G124+G129+G134</f>
        <v>0</v>
      </c>
      <c r="H98" s="18"/>
      <c r="I98" s="19"/>
    </row>
    <row r="99" spans="1:9" ht="15">
      <c r="A99" s="27"/>
      <c r="B99" s="33" t="s">
        <v>51</v>
      </c>
      <c r="C99" s="8" t="s">
        <v>70</v>
      </c>
      <c r="D99" s="3">
        <f t="shared" si="13"/>
        <v>232579.5</v>
      </c>
      <c r="E99" s="3">
        <f>SUM(E100:E103)</f>
        <v>169814.5</v>
      </c>
      <c r="F99" s="3">
        <f>SUM(F100:F103)</f>
        <v>32940</v>
      </c>
      <c r="G99" s="3">
        <f>SUM(G100:G103)</f>
        <v>29825</v>
      </c>
      <c r="H99" s="18"/>
      <c r="I99" s="19"/>
    </row>
    <row r="100" spans="1:9" ht="15">
      <c r="A100" s="27"/>
      <c r="B100" s="33"/>
      <c r="C100" s="8" t="s">
        <v>28</v>
      </c>
      <c r="D100" s="3">
        <f t="shared" si="13"/>
        <v>150803.1</v>
      </c>
      <c r="E100" s="3">
        <f aca="true" t="shared" si="14" ref="E100:G103">E105+E110</f>
        <v>150803.1</v>
      </c>
      <c r="F100" s="3">
        <f t="shared" si="14"/>
        <v>0</v>
      </c>
      <c r="G100" s="3">
        <f t="shared" si="14"/>
        <v>0</v>
      </c>
      <c r="H100" s="18"/>
      <c r="I100" s="19"/>
    </row>
    <row r="101" spans="1:9" ht="15">
      <c r="A101" s="27"/>
      <c r="B101" s="33"/>
      <c r="C101" s="8" t="s">
        <v>29</v>
      </c>
      <c r="D101" s="3">
        <f t="shared" si="13"/>
        <v>0</v>
      </c>
      <c r="E101" s="3">
        <f t="shared" si="14"/>
        <v>0</v>
      </c>
      <c r="F101" s="3">
        <f t="shared" si="14"/>
        <v>0</v>
      </c>
      <c r="G101" s="3">
        <f t="shared" si="14"/>
        <v>0</v>
      </c>
      <c r="H101" s="18"/>
      <c r="I101" s="19"/>
    </row>
    <row r="102" spans="1:9" ht="15">
      <c r="A102" s="27"/>
      <c r="B102" s="33"/>
      <c r="C102" s="8" t="s">
        <v>31</v>
      </c>
      <c r="D102" s="3">
        <f t="shared" si="13"/>
        <v>81776.4</v>
      </c>
      <c r="E102" s="3">
        <f>E107+E112+E138</f>
        <v>19011.4</v>
      </c>
      <c r="F102" s="3">
        <f>F107+F112+F138</f>
        <v>32940</v>
      </c>
      <c r="G102" s="3">
        <f>G107+G112+G138</f>
        <v>29825</v>
      </c>
      <c r="H102" s="18"/>
      <c r="I102" s="19"/>
    </row>
    <row r="103" spans="1:9" ht="15">
      <c r="A103" s="27"/>
      <c r="B103" s="33"/>
      <c r="C103" s="8" t="s">
        <v>30</v>
      </c>
      <c r="D103" s="3">
        <f t="shared" si="13"/>
        <v>0</v>
      </c>
      <c r="E103" s="3">
        <f t="shared" si="14"/>
        <v>0</v>
      </c>
      <c r="F103" s="3">
        <f t="shared" si="14"/>
        <v>0</v>
      </c>
      <c r="G103" s="3">
        <f t="shared" si="14"/>
        <v>0</v>
      </c>
      <c r="H103" s="18"/>
      <c r="I103" s="19"/>
    </row>
    <row r="104" spans="1:9" ht="15">
      <c r="A104" s="27" t="s">
        <v>88</v>
      </c>
      <c r="B104" s="33" t="s">
        <v>92</v>
      </c>
      <c r="C104" s="8" t="s">
        <v>70</v>
      </c>
      <c r="D104" s="3">
        <f t="shared" si="13"/>
        <v>230801.4</v>
      </c>
      <c r="E104" s="3">
        <f>SUM(E105:E108)</f>
        <v>169036.4</v>
      </c>
      <c r="F104" s="3">
        <f>SUM(F105:F108)</f>
        <v>32439.999999999996</v>
      </c>
      <c r="G104" s="3">
        <f>SUM(G105:G108)</f>
        <v>29325</v>
      </c>
      <c r="H104" s="18"/>
      <c r="I104" s="19"/>
    </row>
    <row r="105" spans="1:9" ht="15">
      <c r="A105" s="27"/>
      <c r="B105" s="33"/>
      <c r="C105" s="8" t="s">
        <v>28</v>
      </c>
      <c r="D105" s="3">
        <f t="shared" si="13"/>
        <v>150803.1</v>
      </c>
      <c r="E105" s="3">
        <f>0+150803.1</f>
        <v>150803.1</v>
      </c>
      <c r="F105" s="3">
        <v>0</v>
      </c>
      <c r="G105" s="3">
        <v>0</v>
      </c>
      <c r="H105" s="18"/>
      <c r="I105" s="19"/>
    </row>
    <row r="106" spans="1:9" ht="15">
      <c r="A106" s="27"/>
      <c r="B106" s="33"/>
      <c r="C106" s="8" t="s">
        <v>29</v>
      </c>
      <c r="D106" s="3">
        <f t="shared" si="13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5">
      <c r="A107" s="27"/>
      <c r="B107" s="33"/>
      <c r="C107" s="8" t="s">
        <v>31</v>
      </c>
      <c r="D107" s="3">
        <f t="shared" si="13"/>
        <v>79998.29999999999</v>
      </c>
      <c r="E107" s="3">
        <f>'Приложение 2'!E62</f>
        <v>18233.3</v>
      </c>
      <c r="F107" s="3">
        <f>'Приложение 2'!F62</f>
        <v>32439.999999999996</v>
      </c>
      <c r="G107" s="3">
        <f>'Приложение 2'!G62</f>
        <v>29325</v>
      </c>
      <c r="H107" s="18"/>
      <c r="I107" s="19"/>
    </row>
    <row r="108" spans="1:9" ht="15">
      <c r="A108" s="27"/>
      <c r="B108" s="33"/>
      <c r="C108" s="8" t="s">
        <v>30</v>
      </c>
      <c r="D108" s="3">
        <f t="shared" si="13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5">
      <c r="A109" s="27" t="s">
        <v>12</v>
      </c>
      <c r="B109" s="33" t="s">
        <v>68</v>
      </c>
      <c r="C109" s="8" t="s">
        <v>70</v>
      </c>
      <c r="D109" s="3">
        <f t="shared" si="13"/>
        <v>1000</v>
      </c>
      <c r="E109" s="3">
        <f>SUM(E110:E113)</f>
        <v>0</v>
      </c>
      <c r="F109" s="3">
        <f>SUM(F110:F113)</f>
        <v>500</v>
      </c>
      <c r="G109" s="3">
        <f>SUM(G110:G113)</f>
        <v>500</v>
      </c>
      <c r="H109" s="18"/>
      <c r="I109" s="19"/>
    </row>
    <row r="110" spans="1:9" ht="15">
      <c r="A110" s="27"/>
      <c r="B110" s="33"/>
      <c r="C110" s="8" t="s">
        <v>28</v>
      </c>
      <c r="D110" s="3">
        <f t="shared" si="13"/>
        <v>0</v>
      </c>
      <c r="E110" s="3">
        <v>0</v>
      </c>
      <c r="F110" s="3">
        <v>0</v>
      </c>
      <c r="G110" s="3">
        <v>0</v>
      </c>
      <c r="H110" s="18"/>
      <c r="I110" s="19"/>
    </row>
    <row r="111" spans="1:9" ht="15">
      <c r="A111" s="27"/>
      <c r="B111" s="33"/>
      <c r="C111" s="8" t="s">
        <v>29</v>
      </c>
      <c r="D111" s="3">
        <f t="shared" si="13"/>
        <v>0</v>
      </c>
      <c r="E111" s="3">
        <v>0</v>
      </c>
      <c r="F111" s="3">
        <v>0</v>
      </c>
      <c r="G111" s="3">
        <v>0</v>
      </c>
      <c r="H111" s="18"/>
      <c r="I111" s="19"/>
    </row>
    <row r="112" spans="1:9" ht="15">
      <c r="A112" s="27"/>
      <c r="B112" s="33"/>
      <c r="C112" s="8" t="s">
        <v>31</v>
      </c>
      <c r="D112" s="3">
        <f t="shared" si="13"/>
        <v>1000</v>
      </c>
      <c r="E112" s="3">
        <f>'Приложение 2'!E65</f>
        <v>0</v>
      </c>
      <c r="F112" s="3">
        <f>'Приложение 2'!F65</f>
        <v>500</v>
      </c>
      <c r="G112" s="3">
        <f>'Приложение 2'!G65</f>
        <v>500</v>
      </c>
      <c r="H112" s="18"/>
      <c r="I112" s="19"/>
    </row>
    <row r="113" spans="1:9" ht="15">
      <c r="A113" s="27"/>
      <c r="B113" s="33"/>
      <c r="C113" s="8" t="s">
        <v>30</v>
      </c>
      <c r="D113" s="3">
        <f t="shared" si="13"/>
        <v>0</v>
      </c>
      <c r="E113" s="3">
        <v>0</v>
      </c>
      <c r="F113" s="3">
        <v>0</v>
      </c>
      <c r="G113" s="3">
        <v>0</v>
      </c>
      <c r="H113" s="18"/>
      <c r="I113" s="19"/>
    </row>
    <row r="114" spans="1:9" ht="15">
      <c r="A114" s="7">
        <v>1</v>
      </c>
      <c r="B114" s="7">
        <v>2</v>
      </c>
      <c r="C114" s="7">
        <v>3</v>
      </c>
      <c r="D114" s="7">
        <v>4</v>
      </c>
      <c r="E114" s="7">
        <v>5</v>
      </c>
      <c r="F114" s="7">
        <v>6</v>
      </c>
      <c r="G114" s="7">
        <v>7</v>
      </c>
      <c r="H114" s="18"/>
      <c r="I114" s="19"/>
    </row>
    <row r="115" spans="1:9" ht="15.75" customHeight="1">
      <c r="A115" s="27"/>
      <c r="B115" s="33" t="s">
        <v>13</v>
      </c>
      <c r="C115" s="8" t="s">
        <v>70</v>
      </c>
      <c r="D115" s="3">
        <f t="shared" si="13"/>
        <v>10084.300000000001</v>
      </c>
      <c r="E115" s="3">
        <f>SUM(E116:E119)</f>
        <v>9584.300000000001</v>
      </c>
      <c r="F115" s="3">
        <f>SUM(F116:F119)</f>
        <v>250</v>
      </c>
      <c r="G115" s="3">
        <f>SUM(G116:G119)</f>
        <v>250</v>
      </c>
      <c r="H115" s="18"/>
      <c r="I115" s="19"/>
    </row>
    <row r="116" spans="1:9" ht="15">
      <c r="A116" s="27"/>
      <c r="B116" s="33"/>
      <c r="C116" s="8" t="s">
        <v>28</v>
      </c>
      <c r="D116" s="3">
        <f t="shared" si="13"/>
        <v>0</v>
      </c>
      <c r="E116" s="3">
        <f aca="true" t="shared" si="15" ref="E116:G119">E121+E126+E131</f>
        <v>0</v>
      </c>
      <c r="F116" s="3">
        <f t="shared" si="15"/>
        <v>0</v>
      </c>
      <c r="G116" s="3">
        <f t="shared" si="15"/>
        <v>0</v>
      </c>
      <c r="H116" s="18"/>
      <c r="I116" s="19"/>
    </row>
    <row r="117" spans="1:9" ht="15">
      <c r="A117" s="27"/>
      <c r="B117" s="33"/>
      <c r="C117" s="8" t="s">
        <v>29</v>
      </c>
      <c r="D117" s="3">
        <f t="shared" si="13"/>
        <v>0</v>
      </c>
      <c r="E117" s="3">
        <f t="shared" si="15"/>
        <v>0</v>
      </c>
      <c r="F117" s="3">
        <f t="shared" si="15"/>
        <v>0</v>
      </c>
      <c r="G117" s="3">
        <f t="shared" si="15"/>
        <v>0</v>
      </c>
      <c r="H117" s="18"/>
      <c r="I117" s="19"/>
    </row>
    <row r="118" spans="1:9" ht="15">
      <c r="A118" s="27"/>
      <c r="B118" s="33"/>
      <c r="C118" s="8" t="s">
        <v>31</v>
      </c>
      <c r="D118" s="3">
        <f t="shared" si="13"/>
        <v>10084.300000000001</v>
      </c>
      <c r="E118" s="3">
        <f>E123+E128+E133</f>
        <v>9584.300000000001</v>
      </c>
      <c r="F118" s="3">
        <f t="shared" si="15"/>
        <v>250</v>
      </c>
      <c r="G118" s="3">
        <f t="shared" si="15"/>
        <v>250</v>
      </c>
      <c r="H118" s="18"/>
      <c r="I118" s="19"/>
    </row>
    <row r="119" spans="1:9" ht="15">
      <c r="A119" s="27"/>
      <c r="B119" s="33"/>
      <c r="C119" s="8" t="s">
        <v>30</v>
      </c>
      <c r="D119" s="3">
        <f t="shared" si="13"/>
        <v>0</v>
      </c>
      <c r="E119" s="3">
        <f t="shared" si="15"/>
        <v>0</v>
      </c>
      <c r="F119" s="3">
        <f t="shared" si="15"/>
        <v>0</v>
      </c>
      <c r="G119" s="3">
        <f t="shared" si="15"/>
        <v>0</v>
      </c>
      <c r="H119" s="18"/>
      <c r="I119" s="19"/>
    </row>
    <row r="120" spans="1:9" ht="15.75" customHeight="1">
      <c r="A120" s="24" t="s">
        <v>90</v>
      </c>
      <c r="B120" s="33" t="s">
        <v>83</v>
      </c>
      <c r="C120" s="8" t="s">
        <v>70</v>
      </c>
      <c r="D120" s="3">
        <f t="shared" si="13"/>
        <v>9531.7</v>
      </c>
      <c r="E120" s="3">
        <f>SUM(E121:E124)</f>
        <v>9531.7</v>
      </c>
      <c r="F120" s="3">
        <f>SUM(F121:F124)</f>
        <v>0</v>
      </c>
      <c r="G120" s="3">
        <f>SUM(G121:G124)</f>
        <v>0</v>
      </c>
      <c r="H120" s="18"/>
      <c r="I120" s="19"/>
    </row>
    <row r="121" spans="1:9" ht="15">
      <c r="A121" s="25"/>
      <c r="B121" s="33"/>
      <c r="C121" s="8" t="s">
        <v>28</v>
      </c>
      <c r="D121" s="3">
        <f t="shared" si="13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5">
      <c r="A122" s="25"/>
      <c r="B122" s="33"/>
      <c r="C122" s="8" t="s">
        <v>29</v>
      </c>
      <c r="D122" s="3">
        <f t="shared" si="13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5">
      <c r="A123" s="25"/>
      <c r="B123" s="33"/>
      <c r="C123" s="8" t="s">
        <v>32</v>
      </c>
      <c r="D123" s="3">
        <f t="shared" si="13"/>
        <v>9531.7</v>
      </c>
      <c r="E123" s="3">
        <f>'Приложение 2'!E71</f>
        <v>9531.7</v>
      </c>
      <c r="F123" s="3">
        <f>'Приложение 2'!F71</f>
        <v>0</v>
      </c>
      <c r="G123" s="3">
        <f>'Приложение 2'!G71</f>
        <v>0</v>
      </c>
      <c r="H123" s="18"/>
      <c r="I123" s="19"/>
    </row>
    <row r="124" spans="1:9" ht="47.25" customHeight="1">
      <c r="A124" s="25"/>
      <c r="B124" s="33"/>
      <c r="C124" s="6" t="s">
        <v>30</v>
      </c>
      <c r="D124" s="3">
        <f t="shared" si="13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7" t="s">
        <v>52</v>
      </c>
      <c r="B125" s="33" t="s">
        <v>14</v>
      </c>
      <c r="C125" s="8" t="s">
        <v>70</v>
      </c>
      <c r="D125" s="3">
        <f t="shared" si="13"/>
        <v>242.6</v>
      </c>
      <c r="E125" s="3">
        <f>SUM(E126:E129)</f>
        <v>42.6</v>
      </c>
      <c r="F125" s="3">
        <f>SUM(F126:F129)</f>
        <v>100</v>
      </c>
      <c r="G125" s="3">
        <f>SUM(G126:G129)</f>
        <v>100</v>
      </c>
      <c r="H125" s="18"/>
      <c r="I125" s="19"/>
    </row>
    <row r="126" spans="1:9" ht="15">
      <c r="A126" s="27"/>
      <c r="B126" s="33"/>
      <c r="C126" s="8" t="s">
        <v>28</v>
      </c>
      <c r="D126" s="3">
        <f t="shared" si="13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5">
      <c r="A127" s="27"/>
      <c r="B127" s="33"/>
      <c r="C127" s="8" t="s">
        <v>29</v>
      </c>
      <c r="D127" s="3">
        <f t="shared" si="13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5">
      <c r="A128" s="27"/>
      <c r="B128" s="33"/>
      <c r="C128" s="8" t="s">
        <v>31</v>
      </c>
      <c r="D128" s="3">
        <f t="shared" si="13"/>
        <v>242.6</v>
      </c>
      <c r="E128" s="3">
        <f>'Приложение 2'!E74</f>
        <v>42.6</v>
      </c>
      <c r="F128" s="3">
        <f>'Приложение 2'!F74</f>
        <v>100</v>
      </c>
      <c r="G128" s="3">
        <f>'Приложение 2'!G74</f>
        <v>100</v>
      </c>
      <c r="H128" s="18"/>
      <c r="I128" s="19"/>
    </row>
    <row r="129" spans="1:9" ht="15">
      <c r="A129" s="27"/>
      <c r="B129" s="33"/>
      <c r="C129" s="8" t="s">
        <v>30</v>
      </c>
      <c r="D129" s="3">
        <f t="shared" si="13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5.75" customHeight="1">
      <c r="A130" s="27" t="s">
        <v>53</v>
      </c>
      <c r="B130" s="33" t="s">
        <v>69</v>
      </c>
      <c r="C130" s="8" t="s">
        <v>70</v>
      </c>
      <c r="D130" s="3">
        <f t="shared" si="13"/>
        <v>310</v>
      </c>
      <c r="E130" s="3">
        <f>SUM(E131:E134)</f>
        <v>10</v>
      </c>
      <c r="F130" s="3">
        <f>SUM(F131:F134)</f>
        <v>150</v>
      </c>
      <c r="G130" s="3">
        <f>SUM(G131:G134)</f>
        <v>150</v>
      </c>
      <c r="H130" s="18"/>
      <c r="I130" s="19"/>
    </row>
    <row r="131" spans="1:9" ht="15">
      <c r="A131" s="27"/>
      <c r="B131" s="33"/>
      <c r="C131" s="8" t="s">
        <v>28</v>
      </c>
      <c r="D131" s="3">
        <f t="shared" si="13"/>
        <v>0</v>
      </c>
      <c r="E131" s="3">
        <v>0</v>
      </c>
      <c r="F131" s="3">
        <v>0</v>
      </c>
      <c r="G131" s="3">
        <v>0</v>
      </c>
      <c r="H131" s="18"/>
      <c r="I131" s="19"/>
    </row>
    <row r="132" spans="1:9" ht="15">
      <c r="A132" s="27"/>
      <c r="B132" s="33"/>
      <c r="C132" s="8" t="s">
        <v>29</v>
      </c>
      <c r="D132" s="3">
        <f t="shared" si="13"/>
        <v>0</v>
      </c>
      <c r="E132" s="3">
        <v>0</v>
      </c>
      <c r="F132" s="3">
        <v>0</v>
      </c>
      <c r="G132" s="3">
        <v>0</v>
      </c>
      <c r="H132" s="18"/>
      <c r="I132" s="19"/>
    </row>
    <row r="133" spans="1:9" ht="15">
      <c r="A133" s="27"/>
      <c r="B133" s="33"/>
      <c r="C133" s="8" t="s">
        <v>31</v>
      </c>
      <c r="D133" s="3">
        <f t="shared" si="13"/>
        <v>310</v>
      </c>
      <c r="E133" s="3">
        <f>'Приложение 2'!E78</f>
        <v>10</v>
      </c>
      <c r="F133" s="3">
        <f>'Приложение 2'!F78</f>
        <v>150</v>
      </c>
      <c r="G133" s="3">
        <f>'Приложение 2'!G78</f>
        <v>150</v>
      </c>
      <c r="H133" s="18"/>
      <c r="I133" s="19"/>
    </row>
    <row r="134" spans="1:9" ht="15">
      <c r="A134" s="27"/>
      <c r="B134" s="33"/>
      <c r="C134" s="8" t="s">
        <v>30</v>
      </c>
      <c r="D134" s="3">
        <f t="shared" si="13"/>
        <v>0</v>
      </c>
      <c r="E134" s="3">
        <v>0</v>
      </c>
      <c r="F134" s="3">
        <v>0</v>
      </c>
      <c r="G134" s="3">
        <v>0</v>
      </c>
      <c r="H134" s="18"/>
      <c r="I134" s="19"/>
    </row>
    <row r="135" spans="1:9" ht="15.75" customHeight="1">
      <c r="A135" s="27" t="s">
        <v>89</v>
      </c>
      <c r="B135" s="33" t="s">
        <v>87</v>
      </c>
      <c r="C135" s="8" t="s">
        <v>70</v>
      </c>
      <c r="D135" s="3">
        <f>SUM(E135:G135)</f>
        <v>778.1000000000004</v>
      </c>
      <c r="E135" s="3">
        <f>SUM(E136:E139)</f>
        <v>778.1000000000004</v>
      </c>
      <c r="F135" s="3">
        <f>SUM(F136:F139)</f>
        <v>0</v>
      </c>
      <c r="G135" s="3">
        <f>SUM(G136:G139)</f>
        <v>0</v>
      </c>
      <c r="H135" s="18"/>
      <c r="I135" s="19"/>
    </row>
    <row r="136" spans="1:9" ht="15">
      <c r="A136" s="27"/>
      <c r="B136" s="33"/>
      <c r="C136" s="8" t="s">
        <v>28</v>
      </c>
      <c r="D136" s="3">
        <f>SUM(E136:G136)</f>
        <v>0</v>
      </c>
      <c r="E136" s="3">
        <v>0</v>
      </c>
      <c r="F136" s="3">
        <v>0</v>
      </c>
      <c r="G136" s="3">
        <v>0</v>
      </c>
      <c r="H136" s="18"/>
      <c r="I136" s="19"/>
    </row>
    <row r="137" spans="1:9" ht="15">
      <c r="A137" s="27"/>
      <c r="B137" s="33"/>
      <c r="C137" s="8" t="s">
        <v>29</v>
      </c>
      <c r="D137" s="3">
        <f>SUM(E137:G137)</f>
        <v>0</v>
      </c>
      <c r="E137" s="3">
        <v>0</v>
      </c>
      <c r="F137" s="3">
        <v>0</v>
      </c>
      <c r="G137" s="3">
        <v>0</v>
      </c>
      <c r="H137" s="18"/>
      <c r="I137" s="19"/>
    </row>
    <row r="138" spans="1:9" ht="15">
      <c r="A138" s="27"/>
      <c r="B138" s="33"/>
      <c r="C138" s="8" t="s">
        <v>31</v>
      </c>
      <c r="D138" s="3">
        <f>SUM(E138:G138)</f>
        <v>778.1000000000004</v>
      </c>
      <c r="E138" s="3">
        <f>'Приложение 2'!E81</f>
        <v>778.1000000000004</v>
      </c>
      <c r="F138" s="3">
        <f>'Приложение 2'!F81</f>
        <v>0</v>
      </c>
      <c r="G138" s="3">
        <f>'Приложение 2'!G81</f>
        <v>0</v>
      </c>
      <c r="H138" s="18"/>
      <c r="I138" s="19"/>
    </row>
    <row r="139" spans="1:9" ht="15">
      <c r="A139" s="27"/>
      <c r="B139" s="33"/>
      <c r="C139" s="8" t="s">
        <v>30</v>
      </c>
      <c r="D139" s="3">
        <f>SUM(E139:G139)</f>
        <v>0</v>
      </c>
      <c r="E139" s="3">
        <v>0</v>
      </c>
      <c r="F139" s="3">
        <v>0</v>
      </c>
      <c r="G139" s="3">
        <v>0</v>
      </c>
      <c r="H139" s="18"/>
      <c r="I139" s="19"/>
    </row>
    <row r="140" spans="1:9" ht="15">
      <c r="A140" s="7">
        <v>1</v>
      </c>
      <c r="B140" s="7">
        <v>2</v>
      </c>
      <c r="C140" s="7">
        <v>3</v>
      </c>
      <c r="D140" s="7">
        <v>4</v>
      </c>
      <c r="E140" s="7">
        <v>5</v>
      </c>
      <c r="F140" s="7">
        <v>6</v>
      </c>
      <c r="G140" s="7">
        <v>7</v>
      </c>
      <c r="H140" s="18"/>
      <c r="I140" s="19"/>
    </row>
    <row r="141" spans="1:9" ht="15.75" customHeight="1">
      <c r="A141" s="27" t="s">
        <v>15</v>
      </c>
      <c r="B141" s="33" t="s">
        <v>16</v>
      </c>
      <c r="C141" s="8" t="s">
        <v>70</v>
      </c>
      <c r="D141" s="3">
        <f>SUM(E141:G141)</f>
        <v>27660.6</v>
      </c>
      <c r="E141" s="3">
        <f>E142+E143+E144+E145</f>
        <v>9340.6</v>
      </c>
      <c r="F141" s="3">
        <f>F142+F143+F144+F145</f>
        <v>9160</v>
      </c>
      <c r="G141" s="3">
        <f>G142+G143+G144+G145</f>
        <v>9160</v>
      </c>
      <c r="H141" s="18"/>
      <c r="I141" s="19"/>
    </row>
    <row r="142" spans="1:9" ht="15">
      <c r="A142" s="27"/>
      <c r="B142" s="33"/>
      <c r="C142" s="8" t="s">
        <v>28</v>
      </c>
      <c r="D142" s="3">
        <f t="shared" si="13"/>
        <v>0</v>
      </c>
      <c r="E142" s="3">
        <f aca="true" t="shared" si="16" ref="E142:G145">E147+E193</f>
        <v>0</v>
      </c>
      <c r="F142" s="3">
        <f t="shared" si="16"/>
        <v>0</v>
      </c>
      <c r="G142" s="3">
        <f t="shared" si="16"/>
        <v>0</v>
      </c>
      <c r="H142" s="18"/>
      <c r="I142" s="19"/>
    </row>
    <row r="143" spans="1:9" ht="15">
      <c r="A143" s="27"/>
      <c r="B143" s="33"/>
      <c r="C143" s="8" t="s">
        <v>29</v>
      </c>
      <c r="D143" s="3">
        <f t="shared" si="13"/>
        <v>0</v>
      </c>
      <c r="E143" s="3">
        <f t="shared" si="16"/>
        <v>0</v>
      </c>
      <c r="F143" s="3">
        <f t="shared" si="16"/>
        <v>0</v>
      </c>
      <c r="G143" s="3">
        <f t="shared" si="16"/>
        <v>0</v>
      </c>
      <c r="H143" s="18"/>
      <c r="I143" s="19"/>
    </row>
    <row r="144" spans="1:9" ht="15">
      <c r="A144" s="27"/>
      <c r="B144" s="33"/>
      <c r="C144" s="8" t="s">
        <v>31</v>
      </c>
      <c r="D144" s="3">
        <f>SUM(E144:G144)</f>
        <v>27660.6</v>
      </c>
      <c r="E144" s="3">
        <f t="shared" si="16"/>
        <v>9340.6</v>
      </c>
      <c r="F144" s="3">
        <f t="shared" si="16"/>
        <v>9160</v>
      </c>
      <c r="G144" s="3">
        <f t="shared" si="16"/>
        <v>9160</v>
      </c>
      <c r="H144" s="18"/>
      <c r="I144" s="19"/>
    </row>
    <row r="145" spans="1:9" ht="15">
      <c r="A145" s="27"/>
      <c r="B145" s="33"/>
      <c r="C145" s="8" t="s">
        <v>30</v>
      </c>
      <c r="D145" s="3">
        <f t="shared" si="13"/>
        <v>0</v>
      </c>
      <c r="E145" s="3">
        <f t="shared" si="16"/>
        <v>0</v>
      </c>
      <c r="F145" s="3">
        <f t="shared" si="16"/>
        <v>0</v>
      </c>
      <c r="G145" s="3">
        <f t="shared" si="16"/>
        <v>0</v>
      </c>
      <c r="H145" s="18"/>
      <c r="I145" s="19"/>
    </row>
    <row r="146" spans="1:9" ht="15.75" customHeight="1">
      <c r="A146" s="27"/>
      <c r="B146" s="33" t="s">
        <v>54</v>
      </c>
      <c r="C146" s="8" t="s">
        <v>70</v>
      </c>
      <c r="D146" s="3">
        <f t="shared" si="13"/>
        <v>11988.1</v>
      </c>
      <c r="E146" s="3">
        <f>E147+E148+E149+E150</f>
        <v>3968.1</v>
      </c>
      <c r="F146" s="3">
        <f>F147+F148+F149+F150</f>
        <v>4010</v>
      </c>
      <c r="G146" s="3">
        <f>G147+G148+G149+G150</f>
        <v>4010</v>
      </c>
      <c r="H146" s="18"/>
      <c r="I146" s="19"/>
    </row>
    <row r="147" spans="1:9" ht="15">
      <c r="A147" s="27"/>
      <c r="B147" s="33"/>
      <c r="C147" s="8" t="s">
        <v>28</v>
      </c>
      <c r="D147" s="3">
        <f t="shared" si="13"/>
        <v>0</v>
      </c>
      <c r="E147" s="3">
        <f aca="true" t="shared" si="17" ref="E147:G148">E152+E172+E177+E182+E187</f>
        <v>0</v>
      </c>
      <c r="F147" s="3">
        <f t="shared" si="17"/>
        <v>0</v>
      </c>
      <c r="G147" s="3">
        <f t="shared" si="17"/>
        <v>0</v>
      </c>
      <c r="H147" s="18"/>
      <c r="I147" s="19"/>
    </row>
    <row r="148" spans="1:9" ht="15">
      <c r="A148" s="27"/>
      <c r="B148" s="33"/>
      <c r="C148" s="8" t="s">
        <v>29</v>
      </c>
      <c r="D148" s="3">
        <f t="shared" si="13"/>
        <v>0</v>
      </c>
      <c r="E148" s="3">
        <f t="shared" si="17"/>
        <v>0</v>
      </c>
      <c r="F148" s="3">
        <f t="shared" si="17"/>
        <v>0</v>
      </c>
      <c r="G148" s="3">
        <f t="shared" si="17"/>
        <v>0</v>
      </c>
      <c r="H148" s="18"/>
      <c r="I148" s="19"/>
    </row>
    <row r="149" spans="1:9" ht="15">
      <c r="A149" s="27"/>
      <c r="B149" s="33"/>
      <c r="C149" s="8" t="s">
        <v>31</v>
      </c>
      <c r="D149" s="3">
        <f t="shared" si="13"/>
        <v>11988.1</v>
      </c>
      <c r="E149" s="3">
        <f aca="true" t="shared" si="18" ref="E149:G150">E154+E174+E179+E184+E189</f>
        <v>3968.1</v>
      </c>
      <c r="F149" s="3">
        <f t="shared" si="18"/>
        <v>4010</v>
      </c>
      <c r="G149" s="3">
        <f t="shared" si="18"/>
        <v>4010</v>
      </c>
      <c r="H149" s="18"/>
      <c r="I149" s="19"/>
    </row>
    <row r="150" spans="1:9" ht="15">
      <c r="A150" s="27"/>
      <c r="B150" s="33"/>
      <c r="C150" s="8" t="s">
        <v>30</v>
      </c>
      <c r="D150" s="3">
        <f t="shared" si="13"/>
        <v>0</v>
      </c>
      <c r="E150" s="3">
        <f t="shared" si="18"/>
        <v>0</v>
      </c>
      <c r="F150" s="3">
        <f t="shared" si="18"/>
        <v>0</v>
      </c>
      <c r="G150" s="3">
        <f t="shared" si="18"/>
        <v>0</v>
      </c>
      <c r="H150" s="18"/>
      <c r="I150" s="19"/>
    </row>
    <row r="151" spans="1:9" ht="15.75" customHeight="1">
      <c r="A151" s="27" t="s">
        <v>42</v>
      </c>
      <c r="B151" s="33" t="s">
        <v>17</v>
      </c>
      <c r="C151" s="8" t="s">
        <v>70</v>
      </c>
      <c r="D151" s="3">
        <f t="shared" si="13"/>
        <v>4100</v>
      </c>
      <c r="E151" s="3">
        <f>SUM(E152:E155)</f>
        <v>1100</v>
      </c>
      <c r="F151" s="3">
        <f>SUM(F152:F155)</f>
        <v>1500</v>
      </c>
      <c r="G151" s="3">
        <f>SUM(G152:G155)</f>
        <v>1500</v>
      </c>
      <c r="H151" s="18"/>
      <c r="I151" s="19"/>
    </row>
    <row r="152" spans="1:9" ht="15">
      <c r="A152" s="27"/>
      <c r="B152" s="33"/>
      <c r="C152" s="8" t="s">
        <v>28</v>
      </c>
      <c r="D152" s="3">
        <f t="shared" si="13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5">
      <c r="A153" s="27"/>
      <c r="B153" s="33"/>
      <c r="C153" s="8" t="s">
        <v>29</v>
      </c>
      <c r="D153" s="3">
        <f t="shared" si="13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5">
      <c r="A154" s="27"/>
      <c r="B154" s="33"/>
      <c r="C154" s="8" t="s">
        <v>32</v>
      </c>
      <c r="D154" s="3">
        <f>SUM(E154:G154)</f>
        <v>4100</v>
      </c>
      <c r="E154" s="3">
        <f>'Приложение 2'!E90</f>
        <v>1100</v>
      </c>
      <c r="F154" s="3">
        <f>'Приложение 2'!F90</f>
        <v>1500</v>
      </c>
      <c r="G154" s="3">
        <f>'Приложение 2'!G90</f>
        <v>1500</v>
      </c>
      <c r="H154" s="18"/>
      <c r="I154" s="19"/>
    </row>
    <row r="155" spans="1:9" ht="15">
      <c r="A155" s="27"/>
      <c r="B155" s="33"/>
      <c r="C155" s="8" t="s">
        <v>30</v>
      </c>
      <c r="D155" s="3">
        <f t="shared" si="13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7" t="s">
        <v>18</v>
      </c>
      <c r="B156" s="33" t="s">
        <v>19</v>
      </c>
      <c r="C156" s="8" t="s">
        <v>3</v>
      </c>
      <c r="D156" s="3" t="e">
        <f t="shared" si="13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5" hidden="1">
      <c r="A157" s="27"/>
      <c r="B157" s="33"/>
      <c r="C157" s="8" t="s">
        <v>28</v>
      </c>
      <c r="D157" s="3">
        <f t="shared" si="13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5" hidden="1">
      <c r="A158" s="27"/>
      <c r="B158" s="33"/>
      <c r="C158" s="8" t="s">
        <v>29</v>
      </c>
      <c r="D158" s="3">
        <f t="shared" si="13"/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5" hidden="1">
      <c r="A159" s="27"/>
      <c r="B159" s="33"/>
      <c r="C159" s="8" t="s">
        <v>32</v>
      </c>
      <c r="D159" s="3" t="e">
        <f t="shared" si="13"/>
        <v>#REF!</v>
      </c>
      <c r="E159" s="3">
        <f>100-100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5" hidden="1">
      <c r="A160" s="27"/>
      <c r="B160" s="33"/>
      <c r="C160" s="8" t="s">
        <v>30</v>
      </c>
      <c r="D160" s="3">
        <f t="shared" si="13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5.75" customHeight="1" hidden="1">
      <c r="A161" s="27" t="s">
        <v>20</v>
      </c>
      <c r="B161" s="33" t="s">
        <v>21</v>
      </c>
      <c r="C161" s="8" t="s">
        <v>3</v>
      </c>
      <c r="D161" s="3" t="e">
        <f t="shared" si="13"/>
        <v>#REF!</v>
      </c>
      <c r="E161" s="3">
        <f>SUM(E162:E165)</f>
        <v>0</v>
      </c>
      <c r="F161" s="3" t="e">
        <f>SUM(F162:F165)</f>
        <v>#REF!</v>
      </c>
      <c r="G161" s="3" t="e">
        <f>SUM(G162:G165)</f>
        <v>#REF!</v>
      </c>
      <c r="H161" s="18"/>
      <c r="I161" s="19"/>
    </row>
    <row r="162" spans="1:9" ht="15" hidden="1">
      <c r="A162" s="27"/>
      <c r="B162" s="33"/>
      <c r="C162" s="8" t="s">
        <v>28</v>
      </c>
      <c r="D162" s="3">
        <f t="shared" si="13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5" hidden="1">
      <c r="A163" s="27"/>
      <c r="B163" s="33"/>
      <c r="C163" s="8" t="s">
        <v>29</v>
      </c>
      <c r="D163" s="3">
        <f t="shared" si="13"/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5" hidden="1">
      <c r="A164" s="27"/>
      <c r="B164" s="33"/>
      <c r="C164" s="8" t="s">
        <v>32</v>
      </c>
      <c r="D164" s="3" t="e">
        <f t="shared" si="13"/>
        <v>#REF!</v>
      </c>
      <c r="E164" s="3">
        <f>100-100</f>
        <v>0</v>
      </c>
      <c r="F164" s="3" t="e">
        <f>'Приложение 2'!#REF!</f>
        <v>#REF!</v>
      </c>
      <c r="G164" s="3" t="e">
        <f>'Приложение 2'!#REF!</f>
        <v>#REF!</v>
      </c>
      <c r="H164" s="18"/>
      <c r="I164" s="19"/>
    </row>
    <row r="165" spans="1:9" ht="15" hidden="1">
      <c r="A165" s="27"/>
      <c r="B165" s="33"/>
      <c r="C165" s="8" t="s">
        <v>30</v>
      </c>
      <c r="D165" s="3">
        <f t="shared" si="13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5.75" customHeight="1" hidden="1">
      <c r="A166" s="27" t="s">
        <v>22</v>
      </c>
      <c r="B166" s="33" t="s">
        <v>23</v>
      </c>
      <c r="C166" s="8" t="s">
        <v>3</v>
      </c>
      <c r="D166" s="3" t="e">
        <f t="shared" si="13"/>
        <v>#REF!</v>
      </c>
      <c r="E166" s="3">
        <f>SUM(E167:E170)</f>
        <v>0</v>
      </c>
      <c r="F166" s="3" t="e">
        <f>SUM(F167:F170)</f>
        <v>#REF!</v>
      </c>
      <c r="G166" s="3" t="e">
        <f>SUM(G167:G170)</f>
        <v>#REF!</v>
      </c>
      <c r="H166" s="18"/>
      <c r="I166" s="19"/>
    </row>
    <row r="167" spans="1:9" ht="15" hidden="1">
      <c r="A167" s="27"/>
      <c r="B167" s="33"/>
      <c r="C167" s="8" t="s">
        <v>28</v>
      </c>
      <c r="D167" s="3">
        <f t="shared" si="13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5" hidden="1">
      <c r="A168" s="27"/>
      <c r="B168" s="33"/>
      <c r="C168" s="8" t="s">
        <v>29</v>
      </c>
      <c r="D168" s="3">
        <f aca="true" t="shared" si="19" ref="D168:D189">SUM(E168:G168)</f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5" hidden="1">
      <c r="A169" s="27"/>
      <c r="B169" s="33"/>
      <c r="C169" s="8" t="s">
        <v>32</v>
      </c>
      <c r="D169" s="3" t="e">
        <f t="shared" si="19"/>
        <v>#REF!</v>
      </c>
      <c r="E169" s="3">
        <f>35-35</f>
        <v>0</v>
      </c>
      <c r="F169" s="3" t="e">
        <f>'Приложение 2'!#REF!</f>
        <v>#REF!</v>
      </c>
      <c r="G169" s="3" t="e">
        <f>'Приложение 2'!#REF!</f>
        <v>#REF!</v>
      </c>
      <c r="H169" s="18"/>
      <c r="I169" s="19"/>
    </row>
    <row r="170" spans="1:9" ht="15" hidden="1">
      <c r="A170" s="27"/>
      <c r="B170" s="33"/>
      <c r="C170" s="8" t="s">
        <v>30</v>
      </c>
      <c r="D170" s="3">
        <f t="shared" si="19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">
      <c r="A171" s="27" t="s">
        <v>18</v>
      </c>
      <c r="B171" s="33" t="s">
        <v>33</v>
      </c>
      <c r="C171" s="8" t="s">
        <v>70</v>
      </c>
      <c r="D171" s="3">
        <f t="shared" si="19"/>
        <v>2388.5</v>
      </c>
      <c r="E171" s="3">
        <f>SUM(E172:E175)</f>
        <v>1068.5</v>
      </c>
      <c r="F171" s="3">
        <f>SUM(F172:F175)</f>
        <v>660</v>
      </c>
      <c r="G171" s="3">
        <f>SUM(G172:G175)</f>
        <v>660</v>
      </c>
      <c r="H171" s="18"/>
      <c r="I171" s="19"/>
    </row>
    <row r="172" spans="1:9" ht="15">
      <c r="A172" s="27"/>
      <c r="B172" s="33"/>
      <c r="C172" s="8" t="s">
        <v>28</v>
      </c>
      <c r="D172" s="3">
        <f t="shared" si="19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5">
      <c r="A173" s="27"/>
      <c r="B173" s="33"/>
      <c r="C173" s="8" t="s">
        <v>29</v>
      </c>
      <c r="D173" s="3">
        <f t="shared" si="19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5">
      <c r="A174" s="27"/>
      <c r="B174" s="33"/>
      <c r="C174" s="8" t="s">
        <v>32</v>
      </c>
      <c r="D174" s="3">
        <f t="shared" si="19"/>
        <v>2388.5</v>
      </c>
      <c r="E174" s="3">
        <f>'Приложение 2'!E93</f>
        <v>1068.5</v>
      </c>
      <c r="F174" s="3">
        <f>'Приложение 2'!F93</f>
        <v>660</v>
      </c>
      <c r="G174" s="3">
        <f>'Приложение 2'!G93</f>
        <v>660</v>
      </c>
      <c r="H174" s="18"/>
      <c r="I174" s="19"/>
    </row>
    <row r="175" spans="1:9" ht="15">
      <c r="A175" s="27"/>
      <c r="B175" s="33"/>
      <c r="C175" s="8" t="s">
        <v>30</v>
      </c>
      <c r="D175" s="3">
        <f t="shared" si="19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5.75" customHeight="1">
      <c r="A176" s="27" t="s">
        <v>20</v>
      </c>
      <c r="B176" s="33" t="s">
        <v>24</v>
      </c>
      <c r="C176" s="8" t="s">
        <v>70</v>
      </c>
      <c r="D176" s="3">
        <f t="shared" si="19"/>
        <v>5123.9</v>
      </c>
      <c r="E176" s="3">
        <f>SUM(E177:E180)</f>
        <v>1623.9</v>
      </c>
      <c r="F176" s="3">
        <f>SUM(F177:F180)</f>
        <v>1750</v>
      </c>
      <c r="G176" s="3">
        <f>SUM(G177:G180)</f>
        <v>1750</v>
      </c>
      <c r="H176" s="18"/>
      <c r="I176" s="19"/>
    </row>
    <row r="177" spans="1:9" ht="15">
      <c r="A177" s="27"/>
      <c r="B177" s="33"/>
      <c r="C177" s="8" t="s">
        <v>28</v>
      </c>
      <c r="D177" s="3">
        <f t="shared" si="19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5">
      <c r="A178" s="27"/>
      <c r="B178" s="33"/>
      <c r="C178" s="8" t="s">
        <v>29</v>
      </c>
      <c r="D178" s="3">
        <f t="shared" si="19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5">
      <c r="A179" s="27"/>
      <c r="B179" s="33"/>
      <c r="C179" s="8" t="s">
        <v>32</v>
      </c>
      <c r="D179" s="3">
        <f t="shared" si="19"/>
        <v>5123.9</v>
      </c>
      <c r="E179" s="3">
        <f>'Приложение 2'!E96</f>
        <v>1623.9</v>
      </c>
      <c r="F179" s="3">
        <f>'Приложение 2'!F96</f>
        <v>1750</v>
      </c>
      <c r="G179" s="3">
        <f>'Приложение 2'!G96</f>
        <v>1750</v>
      </c>
      <c r="H179" s="18"/>
      <c r="I179" s="19"/>
    </row>
    <row r="180" spans="1:9" ht="15">
      <c r="A180" s="27"/>
      <c r="B180" s="33"/>
      <c r="C180" s="8" t="s">
        <v>30</v>
      </c>
      <c r="D180" s="3">
        <f t="shared" si="19"/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5.75" customHeight="1">
      <c r="A181" s="27" t="s">
        <v>22</v>
      </c>
      <c r="B181" s="33" t="s">
        <v>55</v>
      </c>
      <c r="C181" s="8" t="s">
        <v>70</v>
      </c>
      <c r="D181" s="3">
        <f t="shared" si="19"/>
        <v>143.2</v>
      </c>
      <c r="E181" s="3">
        <f>SUM(E182:E185)</f>
        <v>43.2</v>
      </c>
      <c r="F181" s="3">
        <f>SUM(F182:F185)</f>
        <v>50</v>
      </c>
      <c r="G181" s="3">
        <f>SUM(G182:G185)</f>
        <v>50</v>
      </c>
      <c r="H181" s="18"/>
      <c r="I181" s="19"/>
    </row>
    <row r="182" spans="1:9" ht="15">
      <c r="A182" s="27"/>
      <c r="B182" s="33"/>
      <c r="C182" s="8" t="s">
        <v>28</v>
      </c>
      <c r="D182" s="3">
        <f t="shared" si="19"/>
        <v>0</v>
      </c>
      <c r="E182" s="3">
        <v>0</v>
      </c>
      <c r="F182" s="3">
        <v>0</v>
      </c>
      <c r="G182" s="3">
        <v>0</v>
      </c>
      <c r="H182" s="18"/>
      <c r="I182" s="19"/>
    </row>
    <row r="183" spans="1:9" ht="15">
      <c r="A183" s="27"/>
      <c r="B183" s="33"/>
      <c r="C183" s="8" t="s">
        <v>29</v>
      </c>
      <c r="D183" s="3">
        <f t="shared" si="19"/>
        <v>0</v>
      </c>
      <c r="E183" s="3">
        <v>0</v>
      </c>
      <c r="F183" s="3">
        <v>0</v>
      </c>
      <c r="G183" s="3">
        <v>0</v>
      </c>
      <c r="H183" s="18"/>
      <c r="I183" s="19"/>
    </row>
    <row r="184" spans="1:9" ht="15">
      <c r="A184" s="27"/>
      <c r="B184" s="33"/>
      <c r="C184" s="8" t="s">
        <v>32</v>
      </c>
      <c r="D184" s="3">
        <f t="shared" si="19"/>
        <v>143.2</v>
      </c>
      <c r="E184" s="3">
        <f>'Приложение 2'!E99</f>
        <v>43.2</v>
      </c>
      <c r="F184" s="3">
        <f>'Приложение 2'!F99</f>
        <v>50</v>
      </c>
      <c r="G184" s="3">
        <f>'Приложение 2'!G99</f>
        <v>50</v>
      </c>
      <c r="H184" s="18"/>
      <c r="I184" s="19"/>
    </row>
    <row r="185" spans="1:9" ht="15">
      <c r="A185" s="27"/>
      <c r="B185" s="33"/>
      <c r="C185" s="8" t="s">
        <v>30</v>
      </c>
      <c r="D185" s="3">
        <f t="shared" si="19"/>
        <v>0</v>
      </c>
      <c r="E185" s="3">
        <v>0</v>
      </c>
      <c r="F185" s="3">
        <v>0</v>
      </c>
      <c r="G185" s="3">
        <v>0</v>
      </c>
      <c r="H185" s="18"/>
      <c r="I185" s="19"/>
    </row>
    <row r="186" spans="1:9" ht="15">
      <c r="A186" s="27" t="s">
        <v>56</v>
      </c>
      <c r="B186" s="33" t="s">
        <v>57</v>
      </c>
      <c r="C186" s="8" t="s">
        <v>70</v>
      </c>
      <c r="D186" s="3">
        <f t="shared" si="19"/>
        <v>232.5</v>
      </c>
      <c r="E186" s="3">
        <f>SUM(E187:E190)</f>
        <v>132.5</v>
      </c>
      <c r="F186" s="3">
        <f>SUM(F187:F190)</f>
        <v>50</v>
      </c>
      <c r="G186" s="3">
        <f>SUM(G187:G190)</f>
        <v>50</v>
      </c>
      <c r="H186" s="18"/>
      <c r="I186" s="19"/>
    </row>
    <row r="187" spans="1:9" ht="15">
      <c r="A187" s="27"/>
      <c r="B187" s="33"/>
      <c r="C187" s="8" t="s">
        <v>28</v>
      </c>
      <c r="D187" s="3">
        <f t="shared" si="19"/>
        <v>0</v>
      </c>
      <c r="E187" s="3">
        <v>0</v>
      </c>
      <c r="F187" s="3">
        <v>0</v>
      </c>
      <c r="G187" s="3">
        <v>0</v>
      </c>
      <c r="H187" s="18"/>
      <c r="I187" s="19"/>
    </row>
    <row r="188" spans="1:9" ht="15">
      <c r="A188" s="27"/>
      <c r="B188" s="33"/>
      <c r="C188" s="8" t="s">
        <v>29</v>
      </c>
      <c r="D188" s="3">
        <f t="shared" si="19"/>
        <v>0</v>
      </c>
      <c r="E188" s="3">
        <v>0</v>
      </c>
      <c r="F188" s="3">
        <v>0</v>
      </c>
      <c r="G188" s="3">
        <v>0</v>
      </c>
      <c r="H188" s="18"/>
      <c r="I188" s="19"/>
    </row>
    <row r="189" spans="1:9" ht="15">
      <c r="A189" s="27"/>
      <c r="B189" s="33"/>
      <c r="C189" s="8" t="s">
        <v>32</v>
      </c>
      <c r="D189" s="3">
        <f t="shared" si="19"/>
        <v>232.5</v>
      </c>
      <c r="E189" s="3">
        <f>'Приложение 2'!E102</f>
        <v>132.5</v>
      </c>
      <c r="F189" s="3">
        <f>'Приложение 2'!F102</f>
        <v>50</v>
      </c>
      <c r="G189" s="3">
        <f>'Приложение 2'!G102</f>
        <v>50</v>
      </c>
      <c r="H189" s="18"/>
      <c r="I189" s="19"/>
    </row>
    <row r="190" spans="1:9" ht="15">
      <c r="A190" s="27"/>
      <c r="B190" s="33"/>
      <c r="C190" s="8" t="s">
        <v>30</v>
      </c>
      <c r="D190" s="3">
        <f aca="true" t="shared" si="20" ref="D190:D216">SUM(E190:G190)</f>
        <v>0</v>
      </c>
      <c r="E190" s="3">
        <v>0</v>
      </c>
      <c r="F190" s="3">
        <v>0</v>
      </c>
      <c r="G190" s="3">
        <v>0</v>
      </c>
      <c r="H190" s="18"/>
      <c r="I190" s="19"/>
    </row>
    <row r="191" spans="1:9" ht="15">
      <c r="A191" s="7">
        <v>1</v>
      </c>
      <c r="B191" s="7">
        <v>2</v>
      </c>
      <c r="C191" s="7">
        <v>3</v>
      </c>
      <c r="D191" s="7">
        <v>4</v>
      </c>
      <c r="E191" s="7">
        <v>5</v>
      </c>
      <c r="F191" s="7">
        <v>6</v>
      </c>
      <c r="G191" s="7">
        <v>7</v>
      </c>
      <c r="H191" s="18"/>
      <c r="I191" s="19"/>
    </row>
    <row r="192" spans="1:9" ht="15.75" customHeight="1">
      <c r="A192" s="27"/>
      <c r="B192" s="33" t="s">
        <v>41</v>
      </c>
      <c r="C192" s="8" t="s">
        <v>70</v>
      </c>
      <c r="D192" s="3">
        <f t="shared" si="20"/>
        <v>15672.5</v>
      </c>
      <c r="E192" s="3">
        <f>E197+E202+E207+E212</f>
        <v>5372.5</v>
      </c>
      <c r="F192" s="3">
        <f>F197+F202+F207+F212</f>
        <v>5150</v>
      </c>
      <c r="G192" s="3">
        <f>G197+G202+G207+G212</f>
        <v>5150</v>
      </c>
      <c r="H192" s="18"/>
      <c r="I192" s="19"/>
    </row>
    <row r="193" spans="1:9" ht="15">
      <c r="A193" s="27"/>
      <c r="B193" s="33"/>
      <c r="C193" s="8" t="s">
        <v>28</v>
      </c>
      <c r="D193" s="3">
        <f t="shared" si="20"/>
        <v>0</v>
      </c>
      <c r="E193" s="3">
        <f aca="true" t="shared" si="21" ref="E193:G195">E198+E203+E208+E213</f>
        <v>0</v>
      </c>
      <c r="F193" s="3">
        <f t="shared" si="21"/>
        <v>0</v>
      </c>
      <c r="G193" s="3">
        <f>G198+G203+G208+G213</f>
        <v>0</v>
      </c>
      <c r="H193" s="18"/>
      <c r="I193" s="19"/>
    </row>
    <row r="194" spans="1:9" ht="15">
      <c r="A194" s="27"/>
      <c r="B194" s="33"/>
      <c r="C194" s="8" t="s">
        <v>29</v>
      </c>
      <c r="D194" s="3">
        <f t="shared" si="20"/>
        <v>0</v>
      </c>
      <c r="E194" s="3">
        <f t="shared" si="21"/>
        <v>0</v>
      </c>
      <c r="F194" s="3">
        <f t="shared" si="21"/>
        <v>0</v>
      </c>
      <c r="G194" s="3">
        <f>G199+G204+G209+G214</f>
        <v>0</v>
      </c>
      <c r="H194" s="18"/>
      <c r="I194" s="19"/>
    </row>
    <row r="195" spans="1:9" ht="15">
      <c r="A195" s="27"/>
      <c r="B195" s="33"/>
      <c r="C195" s="8" t="s">
        <v>32</v>
      </c>
      <c r="D195" s="3">
        <f>SUM(E195:G195)</f>
        <v>15672.5</v>
      </c>
      <c r="E195" s="3">
        <f t="shared" si="21"/>
        <v>5372.5</v>
      </c>
      <c r="F195" s="3">
        <f t="shared" si="21"/>
        <v>5150</v>
      </c>
      <c r="G195" s="3">
        <f t="shared" si="21"/>
        <v>5150</v>
      </c>
      <c r="H195" s="18"/>
      <c r="I195" s="19"/>
    </row>
    <row r="196" spans="1:9" ht="15">
      <c r="A196" s="27"/>
      <c r="B196" s="33"/>
      <c r="C196" s="8" t="s">
        <v>30</v>
      </c>
      <c r="D196" s="3">
        <f t="shared" si="20"/>
        <v>0</v>
      </c>
      <c r="E196" s="3">
        <f>E201+E206+E211+E216</f>
        <v>0</v>
      </c>
      <c r="F196" s="3">
        <f>F201+F206+F211+F216</f>
        <v>0</v>
      </c>
      <c r="G196" s="3">
        <f>G201+G206+G211+G216</f>
        <v>0</v>
      </c>
      <c r="H196" s="18"/>
      <c r="I196" s="19"/>
    </row>
    <row r="197" spans="1:9" ht="15.75" customHeight="1">
      <c r="A197" s="24" t="s">
        <v>58</v>
      </c>
      <c r="B197" s="33" t="s">
        <v>25</v>
      </c>
      <c r="C197" s="8" t="s">
        <v>70</v>
      </c>
      <c r="D197" s="3">
        <f t="shared" si="20"/>
        <v>2644</v>
      </c>
      <c r="E197" s="3">
        <f>SUM(E198:E201)</f>
        <v>644</v>
      </c>
      <c r="F197" s="3">
        <f>SUM(F198:F201)</f>
        <v>1000</v>
      </c>
      <c r="G197" s="3">
        <f>SUM(G198:G201)</f>
        <v>1000</v>
      </c>
      <c r="H197" s="18"/>
      <c r="I197" s="19"/>
    </row>
    <row r="198" spans="1:9" ht="15">
      <c r="A198" s="25"/>
      <c r="B198" s="33"/>
      <c r="C198" s="8" t="s">
        <v>28</v>
      </c>
      <c r="D198" s="3">
        <f t="shared" si="20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5">
      <c r="A199" s="25"/>
      <c r="B199" s="33"/>
      <c r="C199" s="8" t="s">
        <v>29</v>
      </c>
      <c r="D199" s="3">
        <f t="shared" si="20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5">
      <c r="A200" s="25"/>
      <c r="B200" s="33"/>
      <c r="C200" s="8" t="s">
        <v>32</v>
      </c>
      <c r="D200" s="3">
        <f t="shared" si="20"/>
        <v>2644</v>
      </c>
      <c r="E200" s="3">
        <f>'Приложение 2'!E109</f>
        <v>644</v>
      </c>
      <c r="F200" s="3">
        <f>'Приложение 2'!F109</f>
        <v>1000</v>
      </c>
      <c r="G200" s="3">
        <f>'Приложение 2'!G109</f>
        <v>1000</v>
      </c>
      <c r="H200" s="18"/>
      <c r="I200" s="19"/>
    </row>
    <row r="201" spans="1:9" ht="15">
      <c r="A201" s="26"/>
      <c r="B201" s="33"/>
      <c r="C201" s="8" t="s">
        <v>30</v>
      </c>
      <c r="D201" s="3">
        <f t="shared" si="20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5">
      <c r="A202" s="24" t="s">
        <v>59</v>
      </c>
      <c r="B202" s="33" t="s">
        <v>60</v>
      </c>
      <c r="C202" s="8" t="s">
        <v>70</v>
      </c>
      <c r="D202" s="3">
        <f t="shared" si="20"/>
        <v>11978.5</v>
      </c>
      <c r="E202" s="3">
        <f>SUM(E203:E206)</f>
        <v>4378.5</v>
      </c>
      <c r="F202" s="3">
        <f>SUM(F203:F206)</f>
        <v>3800</v>
      </c>
      <c r="G202" s="3">
        <f>SUM(G203:G206)</f>
        <v>3800</v>
      </c>
      <c r="H202" s="18"/>
      <c r="I202" s="19"/>
    </row>
    <row r="203" spans="1:9" ht="15">
      <c r="A203" s="25"/>
      <c r="B203" s="33"/>
      <c r="C203" s="8" t="s">
        <v>28</v>
      </c>
      <c r="D203" s="3">
        <f t="shared" si="20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5">
      <c r="A204" s="25"/>
      <c r="B204" s="33"/>
      <c r="C204" s="8" t="s">
        <v>29</v>
      </c>
      <c r="D204" s="3">
        <f t="shared" si="20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5">
      <c r="A205" s="25"/>
      <c r="B205" s="33"/>
      <c r="C205" s="8" t="s">
        <v>32</v>
      </c>
      <c r="D205" s="3">
        <f t="shared" si="20"/>
        <v>11978.5</v>
      </c>
      <c r="E205" s="3">
        <f>'Приложение 2'!E112</f>
        <v>4378.5</v>
      </c>
      <c r="F205" s="3">
        <f>'Приложение 2'!F112</f>
        <v>3800</v>
      </c>
      <c r="G205" s="3">
        <f>'Приложение 2'!G112</f>
        <v>3800</v>
      </c>
      <c r="H205" s="18"/>
      <c r="I205" s="19"/>
    </row>
    <row r="206" spans="1:9" ht="15">
      <c r="A206" s="26"/>
      <c r="B206" s="33"/>
      <c r="C206" s="8" t="s">
        <v>30</v>
      </c>
      <c r="D206" s="3">
        <f t="shared" si="20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ht="15.75" customHeight="1">
      <c r="A207" s="24" t="s">
        <v>61</v>
      </c>
      <c r="B207" s="33" t="s">
        <v>67</v>
      </c>
      <c r="C207" s="8" t="s">
        <v>70</v>
      </c>
      <c r="D207" s="3">
        <f t="shared" si="20"/>
        <v>450</v>
      </c>
      <c r="E207" s="3">
        <f>SUM(E208:E211)</f>
        <v>150</v>
      </c>
      <c r="F207" s="3">
        <f>SUM(F208:F211)</f>
        <v>150</v>
      </c>
      <c r="G207" s="3">
        <f>SUM(G208:G211)</f>
        <v>150</v>
      </c>
      <c r="H207" s="18"/>
      <c r="I207" s="19"/>
    </row>
    <row r="208" spans="1:9" ht="18" customHeight="1">
      <c r="A208" s="25"/>
      <c r="B208" s="33"/>
      <c r="C208" s="8" t="s">
        <v>28</v>
      </c>
      <c r="D208" s="3">
        <f t="shared" si="20"/>
        <v>0</v>
      </c>
      <c r="E208" s="3">
        <v>0</v>
      </c>
      <c r="F208" s="3">
        <v>0</v>
      </c>
      <c r="G208" s="3">
        <v>0</v>
      </c>
      <c r="H208" s="18"/>
      <c r="I208" s="19"/>
    </row>
    <row r="209" spans="1:9" ht="15">
      <c r="A209" s="25"/>
      <c r="B209" s="33"/>
      <c r="C209" s="8" t="s">
        <v>29</v>
      </c>
      <c r="D209" s="3">
        <f t="shared" si="20"/>
        <v>0</v>
      </c>
      <c r="E209" s="3">
        <v>0</v>
      </c>
      <c r="F209" s="3">
        <v>0</v>
      </c>
      <c r="G209" s="3">
        <v>0</v>
      </c>
      <c r="H209" s="18"/>
      <c r="I209" s="19"/>
    </row>
    <row r="210" spans="1:9" ht="15">
      <c r="A210" s="25"/>
      <c r="B210" s="33"/>
      <c r="C210" s="8" t="s">
        <v>32</v>
      </c>
      <c r="D210" s="3">
        <f t="shared" si="20"/>
        <v>450</v>
      </c>
      <c r="E210" s="3">
        <f>'Приложение 2'!E115</f>
        <v>150</v>
      </c>
      <c r="F210" s="3">
        <f>'Приложение 2'!F115</f>
        <v>150</v>
      </c>
      <c r="G210" s="3">
        <f>'Приложение 2'!G115</f>
        <v>150</v>
      </c>
      <c r="H210" s="18"/>
      <c r="I210" s="19"/>
    </row>
    <row r="211" spans="1:9" ht="20.25" customHeight="1">
      <c r="A211" s="26"/>
      <c r="B211" s="33"/>
      <c r="C211" s="8" t="s">
        <v>30</v>
      </c>
      <c r="D211" s="3">
        <f t="shared" si="20"/>
        <v>0</v>
      </c>
      <c r="E211" s="3">
        <v>0</v>
      </c>
      <c r="F211" s="3">
        <v>0</v>
      </c>
      <c r="G211" s="3">
        <v>0</v>
      </c>
      <c r="H211" s="18"/>
      <c r="I211" s="19"/>
    </row>
    <row r="212" spans="1:9" ht="15">
      <c r="A212" s="24" t="s">
        <v>62</v>
      </c>
      <c r="B212" s="33" t="s">
        <v>63</v>
      </c>
      <c r="C212" s="8" t="s">
        <v>70</v>
      </c>
      <c r="D212" s="3">
        <f t="shared" si="20"/>
        <v>600</v>
      </c>
      <c r="E212" s="3">
        <f>SUM(E213:E216)</f>
        <v>200</v>
      </c>
      <c r="F212" s="3">
        <f>SUM(F213:F216)</f>
        <v>200</v>
      </c>
      <c r="G212" s="3">
        <f>SUM(G213:G216)</f>
        <v>200</v>
      </c>
      <c r="H212" s="20"/>
      <c r="I212" s="21"/>
    </row>
    <row r="213" spans="1:9" ht="15">
      <c r="A213" s="25"/>
      <c r="B213" s="33"/>
      <c r="C213" s="8" t="s">
        <v>28</v>
      </c>
      <c r="D213" s="3">
        <f t="shared" si="20"/>
        <v>0</v>
      </c>
      <c r="E213" s="3">
        <v>0</v>
      </c>
      <c r="F213" s="3">
        <v>0</v>
      </c>
      <c r="G213" s="3">
        <v>0</v>
      </c>
      <c r="H213" s="18"/>
      <c r="I213" s="19"/>
    </row>
    <row r="214" spans="1:9" ht="15">
      <c r="A214" s="25"/>
      <c r="B214" s="33"/>
      <c r="C214" s="8" t="s">
        <v>29</v>
      </c>
      <c r="D214" s="3">
        <f t="shared" si="20"/>
        <v>0</v>
      </c>
      <c r="E214" s="3">
        <v>0</v>
      </c>
      <c r="F214" s="3">
        <v>0</v>
      </c>
      <c r="G214" s="3">
        <v>0</v>
      </c>
      <c r="H214" s="18"/>
      <c r="I214" s="19"/>
    </row>
    <row r="215" spans="1:9" ht="15">
      <c r="A215" s="25"/>
      <c r="B215" s="33"/>
      <c r="C215" s="8" t="s">
        <v>32</v>
      </c>
      <c r="D215" s="3">
        <f t="shared" si="20"/>
        <v>600</v>
      </c>
      <c r="E215" s="3">
        <f>'Приложение 2'!E118</f>
        <v>200</v>
      </c>
      <c r="F215" s="3">
        <f>'Приложение 2'!F118</f>
        <v>200</v>
      </c>
      <c r="G215" s="3">
        <f>'Приложение 2'!G118</f>
        <v>200</v>
      </c>
      <c r="H215" s="18"/>
      <c r="I215" s="19"/>
    </row>
    <row r="216" spans="1:9" ht="15">
      <c r="A216" s="26"/>
      <c r="B216" s="33"/>
      <c r="C216" s="8" t="s">
        <v>30</v>
      </c>
      <c r="D216" s="3">
        <f t="shared" si="20"/>
        <v>0</v>
      </c>
      <c r="E216" s="3">
        <v>0</v>
      </c>
      <c r="F216" s="3">
        <v>0</v>
      </c>
      <c r="G216" s="3">
        <v>0</v>
      </c>
      <c r="H216" s="18"/>
      <c r="I216" s="19"/>
    </row>
    <row r="217" spans="1:9" s="12" customFormat="1" ht="44.25" customHeight="1">
      <c r="A217" s="34" t="s">
        <v>96</v>
      </c>
      <c r="B217" s="34"/>
      <c r="C217" s="34"/>
      <c r="D217" s="34"/>
      <c r="E217" s="34"/>
      <c r="F217" s="34"/>
      <c r="G217" s="34"/>
      <c r="I217" s="13"/>
    </row>
  </sheetData>
  <sheetProtection/>
  <autoFilter ref="A6:I216"/>
  <mergeCells count="83">
    <mergeCell ref="A135:A139"/>
    <mergeCell ref="B135:B139"/>
    <mergeCell ref="A109:A113"/>
    <mergeCell ref="B109:B113"/>
    <mergeCell ref="B94:B98"/>
    <mergeCell ref="B104:B108"/>
    <mergeCell ref="A120:A124"/>
    <mergeCell ref="A104:A108"/>
    <mergeCell ref="A94:A98"/>
    <mergeCell ref="B115:B119"/>
    <mergeCell ref="A207:A211"/>
    <mergeCell ref="B207:B211"/>
    <mergeCell ref="A181:A185"/>
    <mergeCell ref="B181:B185"/>
    <mergeCell ref="A186:A190"/>
    <mergeCell ref="A176:A180"/>
    <mergeCell ref="B176:B180"/>
    <mergeCell ref="B202:B206"/>
    <mergeCell ref="A166:A170"/>
    <mergeCell ref="B166:B170"/>
    <mergeCell ref="A212:A216"/>
    <mergeCell ref="B212:B216"/>
    <mergeCell ref="B186:B190"/>
    <mergeCell ref="A192:A196"/>
    <mergeCell ref="B192:B196"/>
    <mergeCell ref="A197:A201"/>
    <mergeCell ref="B197:B201"/>
    <mergeCell ref="A202:A206"/>
    <mergeCell ref="A171:A175"/>
    <mergeCell ref="B171:B175"/>
    <mergeCell ref="B161:B165"/>
    <mergeCell ref="A130:A134"/>
    <mergeCell ref="B130:B134"/>
    <mergeCell ref="A141:A145"/>
    <mergeCell ref="B141:B145"/>
    <mergeCell ref="A146:A150"/>
    <mergeCell ref="B146:B150"/>
    <mergeCell ref="A156:A160"/>
    <mergeCell ref="B156:B160"/>
    <mergeCell ref="A161:A165"/>
    <mergeCell ref="A68:A72"/>
    <mergeCell ref="B68:B72"/>
    <mergeCell ref="A151:A155"/>
    <mergeCell ref="B151:B155"/>
    <mergeCell ref="B120:B124"/>
    <mergeCell ref="A125:A129"/>
    <mergeCell ref="B125:B129"/>
    <mergeCell ref="A115:A119"/>
    <mergeCell ref="B38:B42"/>
    <mergeCell ref="B43:B47"/>
    <mergeCell ref="B48:B52"/>
    <mergeCell ref="A99:A103"/>
    <mergeCell ref="B99:B103"/>
    <mergeCell ref="A63:A67"/>
    <mergeCell ref="A89:A93"/>
    <mergeCell ref="B63:B67"/>
    <mergeCell ref="B22:B26"/>
    <mergeCell ref="A22:A26"/>
    <mergeCell ref="A73:A77"/>
    <mergeCell ref="B73:B77"/>
    <mergeCell ref="A53:A57"/>
    <mergeCell ref="B53:B57"/>
    <mergeCell ref="A27:A31"/>
    <mergeCell ref="B27:B31"/>
    <mergeCell ref="A58:A62"/>
    <mergeCell ref="B33:B37"/>
    <mergeCell ref="D1:G1"/>
    <mergeCell ref="A2:G2"/>
    <mergeCell ref="E3:G3"/>
    <mergeCell ref="A4:A5"/>
    <mergeCell ref="B4:B5"/>
    <mergeCell ref="C4:C5"/>
    <mergeCell ref="D4:G4"/>
    <mergeCell ref="A7:A11"/>
    <mergeCell ref="B7:B11"/>
    <mergeCell ref="B89:B93"/>
    <mergeCell ref="A217:G217"/>
    <mergeCell ref="A12:A16"/>
    <mergeCell ref="B12:B16"/>
    <mergeCell ref="A17:A21"/>
    <mergeCell ref="B17:B21"/>
    <mergeCell ref="A33:A52"/>
    <mergeCell ref="B58:B62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5" manualBreakCount="5">
    <brk id="31" max="6" man="1"/>
    <brk id="77" max="6" man="1"/>
    <brk id="113" max="6" man="1"/>
    <brk id="139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2024-01-31T00:29:33Z</dcterms:modified>
  <cp:category/>
  <cp:version/>
  <cp:contentType/>
  <cp:contentStatus/>
</cp:coreProperties>
</file>